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991" activeTab="0"/>
  </bookViews>
  <sheets>
    <sheet name="Krycí list" sheetId="1" r:id="rId1"/>
    <sheet name="Rekapitulace" sheetId="2" r:id="rId2"/>
    <sheet name="Položky" sheetId="3" r:id="rId3"/>
    <sheet name="Příp+odp " sheetId="9" r:id="rId4"/>
    <sheet name="ZTI" sheetId="4" r:id="rId5"/>
    <sheet name="EL" sheetId="5" r:id="rId6"/>
    <sheet name="UT" sheetId="6" r:id="rId7"/>
    <sheet name="SLA" sheetId="7" r:id="rId8"/>
    <sheet name="VZT" sheetId="8" r:id="rId9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'Rekapitulace'!$G$31</definedName>
    <definedName name="Dodavka0">'Položky'!#REF!</definedName>
    <definedName name="HSV">'Rekapitulace'!$E$31</definedName>
    <definedName name="HSV0">'Položky'!#REF!</definedName>
    <definedName name="HZS">'Rekapitulace'!$I$31</definedName>
    <definedName name="HZS0">'Položky'!#REF!</definedName>
    <definedName name="JKSO">'Krycí list'!$G$2</definedName>
    <definedName name="MJ">'Krycí list'!$G$5</definedName>
    <definedName name="Mont">'Rekapitulace'!$H$31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'Položky'!$A$1:$G$173</definedName>
    <definedName name="_xlnm.Print_Area" localSheetId="1">'Rekapitulace'!$A$1:$I$45</definedName>
    <definedName name="PocetMJ">'Krycí list'!$G$6</definedName>
    <definedName name="Poznamka">'Krycí list'!$B$37</definedName>
    <definedName name="Print_Area_0" localSheetId="0">'Krycí list'!$A$1:$G$45</definedName>
    <definedName name="Print_Area_0" localSheetId="2">'Položky'!$A$1:$G$173</definedName>
    <definedName name="Print_Area_0" localSheetId="1">'Rekapitulace'!$A$1:$I$45</definedName>
    <definedName name="Print_Area_0_0" localSheetId="0">'Krycí list'!$A$1:$G$45</definedName>
    <definedName name="Print_Area_0_0" localSheetId="2">'Položky'!$A$1:$G$173</definedName>
    <definedName name="Print_Area_0_0" localSheetId="1">'Rekapitulace'!$A$1:$I$45</definedName>
    <definedName name="Print_Area_0_0_0" localSheetId="0">'Krycí list'!$A$1:$G$45</definedName>
    <definedName name="Print_Area_0_0_0" localSheetId="2">'Položky'!$A$1:$G$173</definedName>
    <definedName name="Print_Area_0_0_0" localSheetId="1">'Rekapitulace'!$A$1:$I$45</definedName>
    <definedName name="Print_Area_0_0_0_0" localSheetId="0">'Krycí list'!$A$1:$G$45</definedName>
    <definedName name="Print_Area_0_0_0_0" localSheetId="2">'Položky'!$A$1:$G$173</definedName>
    <definedName name="Print_Area_0_0_0_0" localSheetId="1">'Rekapitulace'!$A$1:$I$45</definedName>
    <definedName name="Print_Titles_0" localSheetId="2">'Položky'!$1:$6</definedName>
    <definedName name="Print_Titles_0" localSheetId="1">'Rekapitulace'!$1:$6</definedName>
    <definedName name="Print_Titles_0_0" localSheetId="2">'Položky'!$1:$6</definedName>
    <definedName name="Print_Titles_0_0" localSheetId="1">'Rekapitulace'!$1:$6</definedName>
    <definedName name="Print_Titles_0_0_0" localSheetId="2">'Položky'!$1:$6</definedName>
    <definedName name="Print_Titles_0_0_0" localSheetId="1">'Rekapitulace'!$1:$6</definedName>
    <definedName name="Print_Titles_0_0_0_0" localSheetId="2">'Položky'!$1:$6</definedName>
    <definedName name="Print_Titles_0_0_0_0" localSheetId="1">'Rekapitulace'!$1:$6</definedName>
    <definedName name="Projektant">'Krycí list'!$C$8</definedName>
    <definedName name="PSV">'Rekapitulace'!$F$31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'Rekapitulace'!$H$44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  <extLst/>
</workbook>
</file>

<file path=xl/sharedStrings.xml><?xml version="1.0" encoding="utf-8"?>
<sst xmlns="http://schemas.openxmlformats.org/spreadsheetml/2006/main" count="1899" uniqueCount="1035">
  <si>
    <t>SLEPÝ ROZPOČET</t>
  </si>
  <si>
    <t>Rozpočet</t>
  </si>
  <si>
    <t>JKSO</t>
  </si>
  <si>
    <t>Objekt</t>
  </si>
  <si>
    <t>Název objektu</t>
  </si>
  <si>
    <t>SKP</t>
  </si>
  <si>
    <t>K1</t>
  </si>
  <si>
    <t>sociální zařízení</t>
  </si>
  <si>
    <t>Měrná jednotka</t>
  </si>
  <si>
    <t>Stavba</t>
  </si>
  <si>
    <t>Název stavby</t>
  </si>
  <si>
    <t>Počet jednotek</t>
  </si>
  <si>
    <t>2015-0011</t>
  </si>
  <si>
    <t>REKONSTRUKCE SOCIÁLNÍCH ZAŘÍZENÍ K1,K2</t>
  </si>
  <si>
    <t>Náklady na m.j.</t>
  </si>
  <si>
    <t>Projektant</t>
  </si>
  <si>
    <t>Typ rozpočtu</t>
  </si>
  <si>
    <t>Zpracovatel projektu</t>
  </si>
  <si>
    <t>Objednatel</t>
  </si>
  <si>
    <t>Dodavatel</t>
  </si>
  <si>
    <t>l</t>
  </si>
  <si>
    <t>Zakázkové číslo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</si>
  <si>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</si>
  <si>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</si>
  <si>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</si>
  <si>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</si>
  <si>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</si>
  <si>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</si>
  <si>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</si>
  <si>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</si>
  <si>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</si>
  <si>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</si>
  <si>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</si>
  <si>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</si>
  <si>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</si>
  <si>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</si>
  <si>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</si>
  <si>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</si>
  <si>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</si>
  <si>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</si>
  <si>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</si>
  <si>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</si>
  <si>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</si>
  <si>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</si>
  <si>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</si>
  <si>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</si>
  <si>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</si>
  <si>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</si>
  <si>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>%</t>
  </si>
  <si>
    <t>DPH</t>
  </si>
  <si>
    <t>%</t>
  </si>
  <si>
    <t>CENA ZA OBJEKT CELKEM</t>
  </si>
  <si>
    <t>Poznámka :</t>
  </si>
  <si>
    <t/>
  </si>
  <si>
    <t>Pro zpracování komplexního projektu bylo v některých případech nutné uvést název konkrétního výrobku, aby byl co možná nejjednodušším způsobem specifikován popis technických parametrů a způsobu řešení. K tomuto účelu byl užit např.  obchodní název nebo formulace. I v jiných případech, kde je uveden konkrétní název je třeba chápat tuto skutečnost jako popis standardu a technického řešení. Navržené řešení lze nahradit kvalitativně shodným řešením v souladu se zákonem 137/2006 Sb.</t>
  </si>
  <si>
    <t>Stavba :</t>
  </si>
  <si>
    <t>Rozpočet :</t>
  </si>
  <si>
    <t>A01</t>
  </si>
  <si>
    <t>Objekt :</t>
  </si>
  <si>
    <t>nabídkový K1 (I/2016)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</si>
  <si>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</si>
  <si>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</si>
  <si>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</si>
  <si>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</si>
  <si>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</si>
  <si>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</si>
  <si>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</si>
  <si>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</si>
  <si>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</si>
  <si>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</si>
  <si>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</si>
  <si>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</si>
  <si>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</si>
  <si>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</si>
  <si>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</si>
  <si>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</si>
  <si>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</si>
  <si>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</si>
  <si>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</si>
  <si>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</si>
  <si>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</si>
  <si>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</si>
  <si>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</si>
  <si>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</si>
  <si>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</si>
  <si>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</si>
  <si>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</si>
  <si>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</si>
  <si>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</si>
  <si>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</si>
  <si>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</si>
  <si>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</si>
  <si>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</si>
  <si>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311238113R00</t>
  </si>
  <si>
    <t>Zdivo z cihelných bloků na MVC 5 tl. 24 cm</t>
  </si>
  <si>
    <t>m2</t>
  </si>
  <si>
    <t>317168131R00</t>
  </si>
  <si>
    <t>Překlad vysoký 23,8/7/125 cm</t>
  </si>
  <si>
    <t>kus</t>
  </si>
  <si>
    <t>342012222R00</t>
  </si>
  <si>
    <t>Příčka SDK,ocel.kce,1x oplášť. tl.100mm,RF 12,5mm</t>
  </si>
  <si>
    <t>342248151R00</t>
  </si>
  <si>
    <t>Příčky cihel děrovaných tl. 8 cm</t>
  </si>
  <si>
    <t>342248154R00</t>
  </si>
  <si>
    <t>Příčky z cihel děrovaných tl. 14 cm</t>
  </si>
  <si>
    <t>342264051RT1</t>
  </si>
  <si>
    <t>Podhled sádrokartonový na zavěšenou ocel. konstr. desky standard tl. 12,5 mm, bez izolace</t>
  </si>
  <si>
    <t>342264051RT3</t>
  </si>
  <si>
    <t>Podhled sádrokartonový na zavěšenou ocel. konstr. desky standard impreg. tl. 12,5 mm, bez izolace</t>
  </si>
  <si>
    <t>342264081R00</t>
  </si>
  <si>
    <t>SDK čelo podhledu, výška &lt;300 mm</t>
  </si>
  <si>
    <t>m</t>
  </si>
  <si>
    <t>342267111R00</t>
  </si>
  <si>
    <t>Obklad sádrokartonem dvoustranný do 0,5/0,5m</t>
  </si>
  <si>
    <t>342267112R00</t>
  </si>
  <si>
    <t>Obklad sádrokartonem třístranný do 0,5/0,5 m</t>
  </si>
  <si>
    <t>347015131R00</t>
  </si>
  <si>
    <t>Předstěna SDK, ocel. kce CW, 1x RB 12,5mm</t>
  </si>
  <si>
    <t>Celkem za</t>
  </si>
  <si>
    <t>4</t>
  </si>
  <si>
    <t>Vodorovné konstrukce</t>
  </si>
  <si>
    <t>411386611U00</t>
  </si>
  <si>
    <t>Zabet prostupu instal 0,09m2 stropů</t>
  </si>
  <si>
    <t>411386621U00</t>
  </si>
  <si>
    <t>Zabet prostupu instal 0,25m2 stropů</t>
  </si>
  <si>
    <t>411388531R00</t>
  </si>
  <si>
    <t>Zabetonování otvorů o ploše do 1 m2 ve stropech</t>
  </si>
  <si>
    <t>m3</t>
  </si>
  <si>
    <t>417321315R00</t>
  </si>
  <si>
    <t>Ztužující pásy a věnce z betonu železového C 20/25</t>
  </si>
  <si>
    <t>417351115R00</t>
  </si>
  <si>
    <t>Bednění ztužujících pásů a věnců - zřízení</t>
  </si>
  <si>
    <t>417351116R00</t>
  </si>
  <si>
    <t>Bednění ztužujících pásů a věnců - odstranění</t>
  </si>
  <si>
    <t>417361821R00</t>
  </si>
  <si>
    <t>Výztuž ztužujících pásů a věnců z oceli 10505</t>
  </si>
  <si>
    <t>t</t>
  </si>
  <si>
    <t>61</t>
  </si>
  <si>
    <t>Upravy povrchů vnitřní</t>
  </si>
  <si>
    <t>612421615R00</t>
  </si>
  <si>
    <t>Omítka vnitřní zdiva, MVC, hrubá zatřená</t>
  </si>
  <si>
    <t>612421637R00</t>
  </si>
  <si>
    <t>Omítka vnitřní zdiva, MVC, štuková</t>
  </si>
  <si>
    <t>613421173R00</t>
  </si>
  <si>
    <t>Omítka sloupů, plocha rovná, MVC, štuková</t>
  </si>
  <si>
    <t>63</t>
  </si>
  <si>
    <t>Podlahy a podlahové konstrukce</t>
  </si>
  <si>
    <t>631312141R00</t>
  </si>
  <si>
    <t>Doplnění rýh betonem v dosavadních mazaninách</t>
  </si>
  <si>
    <t>632451055R00</t>
  </si>
  <si>
    <t>Potěr pískocementový, tl. 50 mm s obsahem polypropylen.vláken</t>
  </si>
  <si>
    <t>64</t>
  </si>
  <si>
    <t>Výplně otvorů</t>
  </si>
  <si>
    <t>Osazení zárubní dveřních ocelových, pl. do 2,5 m2 včetně dodávky protipož.zár. ZHt 70 x 197 x 12,5cm</t>
  </si>
  <si>
    <t>Osazení zárubní dveřních ocelových, pl. do 2,5 m2 včetně dodávky protipož.zár. ZHt 80 x 197 x 12,5cm</t>
  </si>
  <si>
    <t>25a</t>
  </si>
  <si>
    <t>Osazení zárubní dveřních ocelových, pl. do 2,5 m2 včetně dodávky protipož.zár. SHt 80 x 197 x 10cm</t>
  </si>
  <si>
    <t>Osazení zárubní dveřních ocelových, pl. do 2,5 m2 včetně dodávky dvourámové protipož.zárubně 
HDt 80 x 197 cm</t>
  </si>
  <si>
    <t>Osazení zárubní dveřních ocelových, pl. do 2,5 m2 včetně dodávky zárubně ZHt 70 x 197 x 12,5cm</t>
  </si>
  <si>
    <t>27a</t>
  </si>
  <si>
    <t>Osazení zárubní dveřních ocelových, pl. do 2,5 m2 včetně dodávky zárubně ZHt 70 x 197 x 19cm</t>
  </si>
  <si>
    <t>Osazení zárubní dveřních ocelových, pl. do 2,5 m2 včetně dodávky zárubně ZHt 80 x 197 x 12,5cm</t>
  </si>
  <si>
    <t>28a</t>
  </si>
  <si>
    <t>Osazení zárubní dveřních ocelových, pl. do 2,5 m2 včetně dodávky zárubně ZHt 80 x 197 x 19cm</t>
  </si>
  <si>
    <t>Osazení zárubní dveřních ocelových, pl. do 2,5 m2 včetně dodávky dvourámové zárubně HDt 80 x 197 cm</t>
  </si>
  <si>
    <t>29a</t>
  </si>
  <si>
    <t>Osazení zárubní dveřních ocelových, pl. do 2,5 m2 včetně dodávky dvourámové zárubně HDt 90 x 197 cm</t>
  </si>
  <si>
    <t>94</t>
  </si>
  <si>
    <t>Lešení a stavební výtahy</t>
  </si>
  <si>
    <t>941955001R00</t>
  </si>
  <si>
    <t>Lešení lehké pomocné, výška podlahy do 1,2 m</t>
  </si>
  <si>
    <t>95</t>
  </si>
  <si>
    <t>Dokončovací konstrukce na pozemních stavbách</t>
  </si>
  <si>
    <t>952901111R00</t>
  </si>
  <si>
    <t>Vyčištění budov o výšce podlaží do 4 m</t>
  </si>
  <si>
    <t>DK 05</t>
  </si>
  <si>
    <t>D+M Revizní dvířka podhledů vel.500x500mm</t>
  </si>
  <si>
    <t>ks</t>
  </si>
  <si>
    <t>DK 06</t>
  </si>
  <si>
    <t>D+M neviditelná revizní dvířka pod obklady vel. 600x200mm</t>
  </si>
  <si>
    <t>DK 07</t>
  </si>
  <si>
    <t>D+M neviditelná revizní dvířka pod obklady vel. 200x200mm</t>
  </si>
  <si>
    <t>34a</t>
  </si>
  <si>
    <t>DK 07a</t>
  </si>
  <si>
    <t>D+M revizní dvířka nerezová se zámkem – vel. 200x300mm</t>
  </si>
  <si>
    <t>DK 08</t>
  </si>
  <si>
    <t>D+M ventilační mřížka kanalizace vel.150x150mm</t>
  </si>
  <si>
    <t>96</t>
  </si>
  <si>
    <t>Bourání konstrukcí</t>
  </si>
  <si>
    <t>962031132R00</t>
  </si>
  <si>
    <t>Bourání příček cihelných tl. 10 cm</t>
  </si>
  <si>
    <t>962031133R00</t>
  </si>
  <si>
    <t>Bourání příček cihelných tl. 15 cm</t>
  </si>
  <si>
    <t>965042141R00</t>
  </si>
  <si>
    <t>Bourání mazanin betonových tl. 10 cm, nad 4 m2</t>
  </si>
  <si>
    <t>965081713RT1</t>
  </si>
  <si>
    <t>Bourání dlaždic keramických tl. 1 cm, nad 1 m2 ručně dlaždice keramické</t>
  </si>
  <si>
    <t>968061125R00</t>
  </si>
  <si>
    <t>Vyvěšení dřevěných dveřních křídel pl. do 2 m2</t>
  </si>
  <si>
    <t>968072455R00</t>
  </si>
  <si>
    <t>Vybourání kovových dveřních zárubní pl. do 2 m2</t>
  </si>
  <si>
    <t>97</t>
  </si>
  <si>
    <t>Prorážení otvorů</t>
  </si>
  <si>
    <t>972012411R00</t>
  </si>
  <si>
    <t>Vybourání otvorů strop prefa pl. 0,25 m2, nad 12cm</t>
  </si>
  <si>
    <t>972054491R00</t>
  </si>
  <si>
    <t>Vybourání otv. stropy ŽB pl. 1 m2, tl. nad 8 cm</t>
  </si>
  <si>
    <t>976072381T00</t>
  </si>
  <si>
    <t>Vybourání dvířek instal.šachty nad 0,3 m2</t>
  </si>
  <si>
    <t>978013191R00</t>
  </si>
  <si>
    <t>Otlučení omítek vnitřních stěn v rozsahu do 100 %</t>
  </si>
  <si>
    <t>978059531R00</t>
  </si>
  <si>
    <t>Odsekání vnitřních obkladů stěn nad 2 m2</t>
  </si>
  <si>
    <t>978071302T00</t>
  </si>
  <si>
    <t>Stžení izolace lepenk. vodor. nad 1 m2</t>
  </si>
  <si>
    <t>D96</t>
  </si>
  <si>
    <t>Přesuny suti a vybouraných hmot</t>
  </si>
  <si>
    <t>979011111R00</t>
  </si>
  <si>
    <t>Svislá doprava suti a vybour. hmot za 2.NP a 1.PP</t>
  </si>
  <si>
    <t>979011121R00</t>
  </si>
  <si>
    <t>Příplatek za každé další podlaží</t>
  </si>
  <si>
    <t>979082111R00</t>
  </si>
  <si>
    <t>Vnitrostaveništní doprava suti do 10 m</t>
  </si>
  <si>
    <t>979082213R00</t>
  </si>
  <si>
    <t>Vodorovná doprava suti po suchu do 1 km</t>
  </si>
  <si>
    <t>979082219R00</t>
  </si>
  <si>
    <t>Příplatek za dopravu suti po suchu za další 1 km</t>
  </si>
  <si>
    <t>979087113R00</t>
  </si>
  <si>
    <t>Nakládání vybouraných hmot na dopravní prostředky</t>
  </si>
  <si>
    <t>979999997R00</t>
  </si>
  <si>
    <t>Poplatek za skládku stavební suti</t>
  </si>
  <si>
    <t>99</t>
  </si>
  <si>
    <t>Staveništní přesun hmot</t>
  </si>
  <si>
    <t>999281111R00</t>
  </si>
  <si>
    <t>Přesun hmot pro opravy a údržbu do výšky 25 m</t>
  </si>
  <si>
    <t>711</t>
  </si>
  <si>
    <t>Izolace proti vodě</t>
  </si>
  <si>
    <t>Izolace proti vodě - Saniflex Schomburg; vč. bandáže koutů, speciálního lepidla a spárovací hmoty dl. a obkladů</t>
  </si>
  <si>
    <t>711741567R00</t>
  </si>
  <si>
    <t>Oprava hydroizolace fólie Netex</t>
  </si>
  <si>
    <t>998711203R00</t>
  </si>
  <si>
    <t>Přesun hmot pro izolace proti vodě, výšky do 60 m</t>
  </si>
  <si>
    <t>713</t>
  </si>
  <si>
    <t>Izolace tepelné</t>
  </si>
  <si>
    <t>713100811R00</t>
  </si>
  <si>
    <t>Odstranění tepelné izolace, polystyrén tl. do 2 cm</t>
  </si>
  <si>
    <t>713121111R00</t>
  </si>
  <si>
    <t>Izolace tepelná podlah na sucho, jednovrstvá</t>
  </si>
  <si>
    <t>713191100RT9</t>
  </si>
  <si>
    <t>Položení izolační fólie včetně dodávky fólie PE</t>
  </si>
  <si>
    <t>28375711.A</t>
  </si>
  <si>
    <t>Deska polystyrén EPS T 6500 20mm</t>
  </si>
  <si>
    <t>28375768.2</t>
  </si>
  <si>
    <t>Deska polystyrén samozhášivý EPS 100 S 30mm</t>
  </si>
  <si>
    <t>998713204R00</t>
  </si>
  <si>
    <t>Přesun hmot pro izolace tepelné, výšky do 36 m</t>
  </si>
  <si>
    <t>720</t>
  </si>
  <si>
    <t>Zdravotechnická instalace</t>
  </si>
  <si>
    <t>720000000R00</t>
  </si>
  <si>
    <t>720000001R01</t>
  </si>
  <si>
    <t>Stavební přípomoci při instalacích</t>
  </si>
  <si>
    <t>DK 01</t>
  </si>
  <si>
    <t>D+M Vybavení bezbarierové toalety</t>
  </si>
  <si>
    <t>DK 02</t>
  </si>
  <si>
    <t>DK 04</t>
  </si>
  <si>
    <t>D+M Ocelový poklop kanalizační šachty 800x1000mm plynotěsný</t>
  </si>
  <si>
    <t>DK 11</t>
  </si>
  <si>
    <t>D+M osušeč rukou tryskový</t>
  </si>
  <si>
    <t>DK 12</t>
  </si>
  <si>
    <t>D+M osušeč rukou elektrický</t>
  </si>
  <si>
    <t>DK 13</t>
  </si>
  <si>
    <t>D+M zásobník na toaletní papír</t>
  </si>
  <si>
    <t>DK 14</t>
  </si>
  <si>
    <t>D+M háček na oděv - dvouháček</t>
  </si>
  <si>
    <t>DK 15</t>
  </si>
  <si>
    <t>D+M kombinovaný zásobník na dámské hyg.sáčky</t>
  </si>
  <si>
    <t>DK 16</t>
  </si>
  <si>
    <t>D+M kapacitní koš na papírové ručníky</t>
  </si>
  <si>
    <t>DK 17</t>
  </si>
  <si>
    <t>D+M dávkovač na tekuté mýdlo</t>
  </si>
  <si>
    <t>730</t>
  </si>
  <si>
    <t>Ústřední vytápění</t>
  </si>
  <si>
    <t>730000000R00</t>
  </si>
  <si>
    <t>766</t>
  </si>
  <si>
    <t>Konstrukce truhlářské</t>
  </si>
  <si>
    <t>DK 19</t>
  </si>
  <si>
    <t>D+M štítky s číslem místnosti</t>
  </si>
  <si>
    <t>DK 20</t>
  </si>
  <si>
    <t>D+M tabulka označení WC - piktogram</t>
  </si>
  <si>
    <t>VO 01</t>
  </si>
  <si>
    <t>D+M Dveře 1kř.laminát HPL hladké 700/1970mm vč.kování, samozavírač, PO EI30DP3-C</t>
  </si>
  <si>
    <t>VO 02</t>
  </si>
  <si>
    <t>D+M Dveře 1kř.laminát HPL hladké 800/1970mm vč.kování, samozavírač, PO EI30DP3-C</t>
  </si>
  <si>
    <t>VO 03</t>
  </si>
  <si>
    <t>VO 04</t>
  </si>
  <si>
    <t>VO 07</t>
  </si>
  <si>
    <t>D+M Dveře 1kř.laminát HPL hladké 700/1970mm vč.kování, ventilační mřížka</t>
  </si>
  <si>
    <t>VO 08</t>
  </si>
  <si>
    <t>D+M Dveře 1kř.laminát HPL hladké 700/1970mm vč.kování</t>
  </si>
  <si>
    <t>VO 10</t>
  </si>
  <si>
    <t>D+M Dveře 1kř.laminát HPL hladké 800/1970mm vč.kování, ventilační mřížka, vodorovné madlo</t>
  </si>
  <si>
    <t>VO 11</t>
  </si>
  <si>
    <t>D+M Dveře 1kř.laminát HPL hladké 800/1970mm vč.kování, samozavírač, ventil.mřížka, vodor.madlo</t>
  </si>
  <si>
    <t>VO 12</t>
  </si>
  <si>
    <t>D+M Dveře 1kř.laminát HPL hladké 800/1970mm vč.kování, samozavírač, ventil.mřížka, autom.vrát.</t>
  </si>
  <si>
    <t>VO 13</t>
  </si>
  <si>
    <t>D+M Dveře 1kř.laminát HPL hladké 800/1970mm vč.kování, ventil.mřížka</t>
  </si>
  <si>
    <t>VO 14</t>
  </si>
  <si>
    <t>D+M Dveře 1kř.laminát HPL hladké 900/1970mm vč.kování, samozavírač, ventil.mřížka</t>
  </si>
  <si>
    <t>998766202R00</t>
  </si>
  <si>
    <t>Přesun hmot pro truhlářské konstr., výšky do 12 m</t>
  </si>
  <si>
    <t>767</t>
  </si>
  <si>
    <t>Konstrukce zámečnické</t>
  </si>
  <si>
    <t>767581802R00</t>
  </si>
  <si>
    <t>Demontáž podhledů - lamel</t>
  </si>
  <si>
    <t>767582800R00</t>
  </si>
  <si>
    <t>Demontáž podhledů - roštů</t>
  </si>
  <si>
    <t>DK 09</t>
  </si>
  <si>
    <t>D+M doplnění ovládání stávajícího okna</t>
  </si>
  <si>
    <t>DK 18</t>
  </si>
  <si>
    <t>D+M policový kovový regál místnosti úklidu</t>
  </si>
  <si>
    <t>VO 00</t>
  </si>
  <si>
    <t>D+M Systém generálního a hlavního klíče</t>
  </si>
  <si>
    <t>VO 21</t>
  </si>
  <si>
    <t>D+M Dveře 1kř.ocel.plné 800/1970mm vč.kování, zárubeň, samozavírač, PO EI30DP1-C</t>
  </si>
  <si>
    <t>998767204R00</t>
  </si>
  <si>
    <t>Přesun hmot pro zámečnické konstr., výšky do 36 m</t>
  </si>
  <si>
    <t>771</t>
  </si>
  <si>
    <t>Podlahy z dlaždic a obklady</t>
  </si>
  <si>
    <t>771571112T00</t>
  </si>
  <si>
    <t>Montáž podlah keram.,režné hladké, do MC, 30x30 cm</t>
  </si>
  <si>
    <t>59763729</t>
  </si>
  <si>
    <t>Dlažba glazovaná slonová kost vel.600x600x10 mm</t>
  </si>
  <si>
    <t>998771204R00</t>
  </si>
  <si>
    <t>Přesun hmot pro podlahy z dlaždic, výšky do 36 m</t>
  </si>
  <si>
    <t>781</t>
  </si>
  <si>
    <t>Obklady keramické</t>
  </si>
  <si>
    <t>781415015R00</t>
  </si>
  <si>
    <t>Montáž obkladů stěn, porovin., do tmele vč. lišt, silikonování spar</t>
  </si>
  <si>
    <t>DK 10</t>
  </si>
  <si>
    <t>D+M zrcadel (dle rozpisu) broušená hrana</t>
  </si>
  <si>
    <t>597813670</t>
  </si>
  <si>
    <t>Listela 60x1,3 fialová</t>
  </si>
  <si>
    <t>59782511</t>
  </si>
  <si>
    <t>Obkládačka pórovinová šedá Hor.Bříza</t>
  </si>
  <si>
    <t>998781204R00</t>
  </si>
  <si>
    <t>Přesun hmot pro obklady keramické, výšky do 36 m</t>
  </si>
  <si>
    <t>783</t>
  </si>
  <si>
    <t>Nátěry</t>
  </si>
  <si>
    <t>783225600R00</t>
  </si>
  <si>
    <t>Nátěr syntetický kovových konstrukcí 2x email</t>
  </si>
  <si>
    <t>783226100R00</t>
  </si>
  <si>
    <t>Nátěr syntetický kovových konstrukcí základní</t>
  </si>
  <si>
    <t>784</t>
  </si>
  <si>
    <t>Malby</t>
  </si>
  <si>
    <t>784452212R00</t>
  </si>
  <si>
    <t>Malba sádrokartonových stěn Primalex Plus</t>
  </si>
  <si>
    <t>784452371R00</t>
  </si>
  <si>
    <t>Malba směsí tekutou 2x,1bar.+strop, míst. do 3,8 m</t>
  </si>
  <si>
    <t>M21</t>
  </si>
  <si>
    <t>Elektromontáže</t>
  </si>
  <si>
    <t>210 00-0000.R0</t>
  </si>
  <si>
    <t>210 00-0001.R0</t>
  </si>
  <si>
    <t>Demontáž světel, zásuvek, vypínačů a kabeláže</t>
  </si>
  <si>
    <t>M22</t>
  </si>
  <si>
    <t>Montáž sdělovací a zabezp. techniky</t>
  </si>
  <si>
    <t>220 00-0000.R0</t>
  </si>
  <si>
    <t>M24</t>
  </si>
  <si>
    <t>Montáže vzduchotechnických zařízení</t>
  </si>
  <si>
    <t>240000000R00</t>
  </si>
  <si>
    <t>NÁVOD:</t>
  </si>
  <si>
    <t>VYPLNIT POLÍČKA S ČERVENÝM TEXTEM - TEXT PAK PŘEVÉST NA ČERNÝ</t>
  </si>
  <si>
    <t xml:space="preserve">ROZTÁHNOU SOUČTOVÉ VZORCE JEDNOTLIVÝCH ČÁSTÍ NA VŠECHNY ŘÁDKY </t>
  </si>
  <si>
    <t>REKONSTRUKCE SOCIÁLNÍCH ZAŘÍZENÍ K1 A K2 NA FSV</t>
  </si>
  <si>
    <t>VÝKAZ VÝMĚR</t>
  </si>
  <si>
    <t>investor:</t>
  </si>
  <si>
    <t>Západočeská univerzita v Plzni, Univerzitní 8, 306 14 Plzeň</t>
  </si>
  <si>
    <t>projektant části:</t>
  </si>
  <si>
    <t>Ing. Zdeněk Sadílek, Krátká 460, 252 62 Horoměřice</t>
  </si>
  <si>
    <t>název části:</t>
  </si>
  <si>
    <t>D.1.4.1   ZDRAVOTNĚ TECHNICKÉ INSTALACE</t>
  </si>
  <si>
    <t>Nedílnou součástí rozpočtu jsou technické listy materiálových standardů.</t>
  </si>
  <si>
    <t>Celková cena:</t>
  </si>
  <si>
    <t>Doplňková cena (dle dodavatele):</t>
  </si>
  <si>
    <t xml:space="preserve">Pokyny pro vyplnění výkazu dodavateli: V tabulce prosíme o vyplnění jednotkových cen za dodávku a montáž ve žlutých sloupcích v případě uvádění cen jako dodávku a montáž bez rozdělení vyplňte pouze jeden sloupec. </t>
  </si>
  <si>
    <t>číslo/ ozn.</t>
  </si>
  <si>
    <t>číslo tech.listu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</si>
  <si>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</si>
  <si>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</si>
  <si>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</si>
  <si>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</si>
  <si>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</si>
  <si>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</si>
  <si>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</si>
  <si>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</si>
  <si>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</si>
  <si>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01</t>
  </si>
  <si>
    <t>K1 - ZEMNÍ PRÁCE</t>
  </si>
  <si>
    <t>01.01</t>
  </si>
  <si>
    <t>01/01</t>
  </si>
  <si>
    <t>Vykopávka v uzavřených prostorách</t>
  </si>
  <si>
    <r>
      <t>m</t>
    </r>
    <r>
      <rPr>
        <vertAlign val="superscript"/>
        <sz val="10"/>
        <rFont val="Arial Narrow"/>
        <family val="2"/>
      </rPr>
      <t>3</t>
    </r>
  </si>
  <si>
    <t>01.02</t>
  </si>
  <si>
    <t>01/02</t>
  </si>
  <si>
    <t>Lože pod potrubí v uzavřených prostorách z kameniva drobného</t>
  </si>
  <si>
    <t>01.03</t>
  </si>
  <si>
    <t>01/03</t>
  </si>
  <si>
    <t xml:space="preserve">Obsyp potrubí v uzavřených prostorách z kameniva drobného </t>
  </si>
  <si>
    <t>01.04</t>
  </si>
  <si>
    <t>01/04</t>
  </si>
  <si>
    <t>Zásyp sypaninou v uzavřených prostorách</t>
  </si>
  <si>
    <t>01.05</t>
  </si>
  <si>
    <t>Zásyp sypaninou v uzavřených prostorách, příplatek za prohození výkopku</t>
  </si>
  <si>
    <t>01.06</t>
  </si>
  <si>
    <t>01/05</t>
  </si>
  <si>
    <t>Vodorovné přemístění výkopku po suchu, vzdálenost do 10km</t>
  </si>
  <si>
    <t>01.07</t>
  </si>
  <si>
    <t>Vodorovné přemístění výkopku po suchu, příplatek za další 1km</t>
  </si>
  <si>
    <t>01.08</t>
  </si>
  <si>
    <t>Uložení sypaniny na skládku</t>
  </si>
  <si>
    <t>01.09</t>
  </si>
  <si>
    <t>Bourání podlahy v trase kanalizačního potrubí</t>
  </si>
  <si>
    <r>
      <t>m</t>
    </r>
    <r>
      <rPr>
        <vertAlign val="superscript"/>
        <sz val="10"/>
        <rFont val="Arial Narrow"/>
        <family val="2"/>
      </rPr>
      <t>2</t>
    </r>
  </si>
  <si>
    <t>03</t>
  </si>
  <si>
    <t>K1 - VNITŘNÍ KANALIZACE</t>
  </si>
  <si>
    <t>03.01</t>
  </si>
  <si>
    <t>DMT potrubí z trub plastových do DN 75</t>
  </si>
  <si>
    <t>03.02</t>
  </si>
  <si>
    <t>DMT potrubí z trub plastových do DN 110</t>
  </si>
  <si>
    <t>03.03</t>
  </si>
  <si>
    <t>DMT potrubí z trub litinových hrdlových do DN 100</t>
  </si>
  <si>
    <t>03.04</t>
  </si>
  <si>
    <t>DMT potrubí z trub litinových hrdlových do DN 200</t>
  </si>
  <si>
    <t>03.05</t>
  </si>
  <si>
    <t>DMT podlahové vpusti plastové do DN 100</t>
  </si>
  <si>
    <t>03.06</t>
  </si>
  <si>
    <t>03/01</t>
  </si>
  <si>
    <t>Kanalizační potrubí HT Plus DN 32, hrdlové, hladké</t>
  </si>
  <si>
    <t>03.07</t>
  </si>
  <si>
    <t>Kanalizační potrubí HT Plus DN 50, hrdlové, hladké</t>
  </si>
  <si>
    <t>03.08</t>
  </si>
  <si>
    <t>Kanalizační potrubí HT Plus DN 75, hrdlové, hladké</t>
  </si>
  <si>
    <t>03.09</t>
  </si>
  <si>
    <t>Kanalizační potrubí HT Plus DN 110, hrdlové, hladké</t>
  </si>
  <si>
    <t>03.10</t>
  </si>
  <si>
    <t>03/02</t>
  </si>
  <si>
    <t>Kanalizační potrubí KG DN 110, hrdlové, hladké</t>
  </si>
  <si>
    <t>03.11</t>
  </si>
  <si>
    <t>03/03</t>
  </si>
  <si>
    <t>Kanalizační potrubí odpadní PE 110, plastové, svařované, tepelná izolace na bázi kaučuku tl. 13mm</t>
  </si>
  <si>
    <t>03.12</t>
  </si>
  <si>
    <t>Vyvedení odpadních výpustek DN 50</t>
  </si>
  <si>
    <t>03.13</t>
  </si>
  <si>
    <t>Vyvedení odpadních výpustek DN 110</t>
  </si>
  <si>
    <t>03.14</t>
  </si>
  <si>
    <t>03/04</t>
  </si>
  <si>
    <t>Vpust podlahová plastová, boční odpad DN50, průtok 0.5l/s, zápachová uzávěrka, mřížka nerez</t>
  </si>
  <si>
    <t>kompl.</t>
  </si>
  <si>
    <t>03.15</t>
  </si>
  <si>
    <t>Vpust podlahová plastová, boční odpad DN75, průtok 0.5l/s, zápachová uzávěrka, mřížka nerez</t>
  </si>
  <si>
    <t>03.16</t>
  </si>
  <si>
    <t>03/05</t>
  </si>
  <si>
    <t>Vpust podlahová plastová, boční odpad DN110, průtok 0.8l/s, zápachová uzávěrka, mřížka nerez</t>
  </si>
  <si>
    <t>03.17</t>
  </si>
  <si>
    <t>03/06</t>
  </si>
  <si>
    <t>Kalich DN32 pro úkapy, zápachová uzávěrka, přídavný uzávěr pro suchý stav</t>
  </si>
  <si>
    <t>03.18</t>
  </si>
  <si>
    <t>03/07</t>
  </si>
  <si>
    <t>Ventil přivzdušňovací pro potrubí DN 75, krycí mřížka</t>
  </si>
  <si>
    <t>03.19</t>
  </si>
  <si>
    <t>03/08</t>
  </si>
  <si>
    <t>Protipožární manžeta pro potrubí DN 75</t>
  </si>
  <si>
    <t>03.20</t>
  </si>
  <si>
    <t>Protipožární manžeta pro potrubí DN 110</t>
  </si>
  <si>
    <t>03.21</t>
  </si>
  <si>
    <t>Propoj se stávajícím potrubím litinovým hrdlovým  DN 100</t>
  </si>
  <si>
    <t>03.22</t>
  </si>
  <si>
    <t>Propoj se stávajícím potrubím litinovým hrdlovým  DN 125</t>
  </si>
  <si>
    <t>03.23</t>
  </si>
  <si>
    <t>Zaslepení stávajícího potrubí litinového DN 100</t>
  </si>
  <si>
    <t>03.24</t>
  </si>
  <si>
    <t>Zaslepení stávajícího potrubí litinového DN 125</t>
  </si>
  <si>
    <t>03.25</t>
  </si>
  <si>
    <t>Pročištění stávajících ležatých rozvodů do DN 300</t>
  </si>
  <si>
    <t>03.26</t>
  </si>
  <si>
    <t>Technická prohlídka kanalizace</t>
  </si>
  <si>
    <t>03.27</t>
  </si>
  <si>
    <t>Zkouška těsnosti kanalizace vodou do DN 125</t>
  </si>
  <si>
    <t>03.28</t>
  </si>
  <si>
    <t>Zkouška těsnosti kanalizace vzduchem</t>
  </si>
  <si>
    <t>03.29</t>
  </si>
  <si>
    <t>Vnitrostaveništní přesun vybouraných hmot, výška obj. do 24m</t>
  </si>
  <si>
    <t>03.30</t>
  </si>
  <si>
    <t>Přesun hmot pro vnitřní kanalizaci, výška objektu do 24m</t>
  </si>
  <si>
    <t>05</t>
  </si>
  <si>
    <t>K1 - VNITŘNÍ VODOVOD</t>
  </si>
  <si>
    <t>05.01</t>
  </si>
  <si>
    <t>DMT potrubí z ocelových trubek pozinkovaných do DN 25</t>
  </si>
  <si>
    <t>05.02</t>
  </si>
  <si>
    <t>DMT potrubí z trub ocelových pozinkovaných do DN 50</t>
  </si>
  <si>
    <t>05.03</t>
  </si>
  <si>
    <r>
      <t xml:space="preserve">DMT plstěných pásů z trub do </t>
    </r>
    <r>
      <rPr>
        <sz val="10"/>
        <rFont val="Calibri"/>
        <family val="2"/>
      </rPr>
      <t>Ø50</t>
    </r>
    <r>
      <rPr>
        <sz val="10"/>
        <rFont val="Arial Narrow"/>
        <family val="2"/>
      </rPr>
      <t>mm</t>
    </r>
  </si>
  <si>
    <t>05.04</t>
  </si>
  <si>
    <t>DMT armatur závitových 2 závity do G1"</t>
  </si>
  <si>
    <t>05.05</t>
  </si>
  <si>
    <t>DMT armatur závitových 2 závity do G2"</t>
  </si>
  <si>
    <t>05.06</t>
  </si>
  <si>
    <t>Přeřezání ocelové trubky do DN 25</t>
  </si>
  <si>
    <t>05.07</t>
  </si>
  <si>
    <t>Přeřezání ocelové trubky do DN 50</t>
  </si>
  <si>
    <t>05.08</t>
  </si>
  <si>
    <t>05/01</t>
  </si>
  <si>
    <t>Trubka polypropylénová PP-RCT 20x2.3, S4, vč. montážního materiálu</t>
  </si>
  <si>
    <t>05.09</t>
  </si>
  <si>
    <t>Trubka polypropylénová PP-RCT 25x2.8, S4, vč. montážního materiálu</t>
  </si>
  <si>
    <t>05.10</t>
  </si>
  <si>
    <t>Trubka polypropylénová PP-RCT 32x3.6, S4, vč. montážního materiálu</t>
  </si>
  <si>
    <t>05.11</t>
  </si>
  <si>
    <t>Trubka polypropylénová PP-RCT 40x4.5, S4, vč. montážního materiálu</t>
  </si>
  <si>
    <t>05.12</t>
  </si>
  <si>
    <t>Trubka polypropylénová PP-RCT 50x5.6, S4, vč. montážního materiálu</t>
  </si>
  <si>
    <t>05.13</t>
  </si>
  <si>
    <t>05/02</t>
  </si>
  <si>
    <t>Tepelná izolace na bázi pěnového polyethylenu, vnitřní průměr izolace 20mm, tl. izolace 5mm</t>
  </si>
  <si>
    <t>05.14</t>
  </si>
  <si>
    <t>Tepelná izolace na bázi pěnového polyethylenu, vnitřní průměr izolace 22mm, tl. izolace 25mm</t>
  </si>
  <si>
    <t>05.15</t>
  </si>
  <si>
    <t>Tepelná izolace na bázi pěnového polyethylenu, vnitřní průměr izolace 25mm, tl. izolace 5mm</t>
  </si>
  <si>
    <t>05.16</t>
  </si>
  <si>
    <t>Tepelná izolace na bázi pěnového polyethylenu, vnitřní průměr izolace 28mm, tl. izolace 30mm</t>
  </si>
  <si>
    <t>05.17</t>
  </si>
  <si>
    <t>Tepelná izolace na bázi pěnového polyethylenu, vnitřní průměr izolace 35mm, tl. izolace 5mm</t>
  </si>
  <si>
    <t>05.18</t>
  </si>
  <si>
    <t>Tepelná izolace na bázi pěnového polyethylenu, vnitřní průměr izolace 35mm, tl. izolace 30mm</t>
  </si>
  <si>
    <t>05.19</t>
  </si>
  <si>
    <t>Tepelná izolace na bázi pěnového polyethylenu, vnitřní průměr izolace 42mm, tl. izolace 9mm</t>
  </si>
  <si>
    <t>05.20</t>
  </si>
  <si>
    <t>Tepelná izolace na bázi pěnového polyethylenu, vnitřní průměr izolace 42mm, tl. izolace 25mm</t>
  </si>
  <si>
    <t>05.21</t>
  </si>
  <si>
    <t>Tepelná izolace na bázi pěnového polyethylenu, vnitřní průměr izolace 54mm, tl. izolace 9mm</t>
  </si>
  <si>
    <t>05.22</t>
  </si>
  <si>
    <t>Vyvedení a upevnění vodovodních výpustek DN 15</t>
  </si>
  <si>
    <t>05.23</t>
  </si>
  <si>
    <t>05/03</t>
  </si>
  <si>
    <t>Ventil výtokový chromovaný DN 15</t>
  </si>
  <si>
    <t>05.24</t>
  </si>
  <si>
    <t>05/04</t>
  </si>
  <si>
    <t>Kohout kulový plastový d25 s ovládací páčkou</t>
  </si>
  <si>
    <t>05.25</t>
  </si>
  <si>
    <t>Kohout kulový plastový d32 s ovládací pákou</t>
  </si>
  <si>
    <t>05.26</t>
  </si>
  <si>
    <t>Kohout kulový plastový d40 s ovládací pákou</t>
  </si>
  <si>
    <t>05.27</t>
  </si>
  <si>
    <t>Kohout kulový plastový d50 s ovládací pákou</t>
  </si>
  <si>
    <t>05.28</t>
  </si>
  <si>
    <t>05/05</t>
  </si>
  <si>
    <t>Kohout zpětný závitový DN 40</t>
  </si>
  <si>
    <t>05.29</t>
  </si>
  <si>
    <t>05/06</t>
  </si>
  <si>
    <t>Vyvažovací ventil cirkulace TV DN15, PN 16</t>
  </si>
  <si>
    <t>05.30</t>
  </si>
  <si>
    <t>Nástěnka pro ventil G 1/2"</t>
  </si>
  <si>
    <t>05.31</t>
  </si>
  <si>
    <t>Nástěnka pro baterii G 1/2"</t>
  </si>
  <si>
    <t>05.32</t>
  </si>
  <si>
    <t>05/07</t>
  </si>
  <si>
    <t>Vodoměr domovní závitový G 1", radiový odečet</t>
  </si>
  <si>
    <t>05.33</t>
  </si>
  <si>
    <t>Propojení se stávajícím potrubím plastovým d20</t>
  </si>
  <si>
    <t>05.34</t>
  </si>
  <si>
    <t>Propojení se stávajícím potrubím plastovým d40</t>
  </si>
  <si>
    <t>05.35</t>
  </si>
  <si>
    <t>Propojení se stávajícím potrubím plastovým d50</t>
  </si>
  <si>
    <t>05.36</t>
  </si>
  <si>
    <t>Uzavření nebo otevření vodovodního potrubí při opravách vč. napuštění a vypuštění</t>
  </si>
  <si>
    <t>05.37</t>
  </si>
  <si>
    <t>Proplach a desinfekce potrubí vodovodního do DN 80</t>
  </si>
  <si>
    <t>05.38</t>
  </si>
  <si>
    <t>Zkouška tlaková potrubí vodovodního do DN 50</t>
  </si>
  <si>
    <t>05.39</t>
  </si>
  <si>
    <t>05.40</t>
  </si>
  <si>
    <t>Přesun hmot pro vnitřní vodovod, výška objektu do 24m</t>
  </si>
  <si>
    <t>07</t>
  </si>
  <si>
    <t>K1 - ZAŘIZOVACÍ PŘEDMĚTY</t>
  </si>
  <si>
    <t>07.01</t>
  </si>
  <si>
    <t>DMT klozetů splachovacích s nádrží</t>
  </si>
  <si>
    <t>07.02</t>
  </si>
  <si>
    <t>DMT umyvadel bez výtokových armatur</t>
  </si>
  <si>
    <t>07.03</t>
  </si>
  <si>
    <t>DMT výlevek se splachovací nádržkou, splachovací trubkou, bez výtokových armatur</t>
  </si>
  <si>
    <t>07.04</t>
  </si>
  <si>
    <t>DMT pisoárových mušlí keramických s nádrží</t>
  </si>
  <si>
    <t>07.05</t>
  </si>
  <si>
    <t>DMT bidetů keramických</t>
  </si>
  <si>
    <t>07.06</t>
  </si>
  <si>
    <t>DMT dřezů bez výtokových armatur</t>
  </si>
  <si>
    <t>07.07</t>
  </si>
  <si>
    <t>07/01</t>
  </si>
  <si>
    <t>Klozet keramický závěsný, instalační závěsný element, ovládací deska</t>
  </si>
  <si>
    <t>07.08</t>
  </si>
  <si>
    <t>07/02</t>
  </si>
  <si>
    <t>Klozet keramický závěsný, pro osoby se sníženou pohyblivostí, instalační závěsný element, oddálené splachování</t>
  </si>
  <si>
    <t>07.09</t>
  </si>
  <si>
    <t>07/03</t>
  </si>
  <si>
    <t>Umyvadlo keramické, rozměr 670x470mm, zápachová uzávěrka plastová</t>
  </si>
  <si>
    <t>07.10</t>
  </si>
  <si>
    <t>07/04</t>
  </si>
  <si>
    <t>Umyvadlo keramické, rozměr 850x470mm, zápachová uzávěrka plastová</t>
  </si>
  <si>
    <t>07.11</t>
  </si>
  <si>
    <t>07/05</t>
  </si>
  <si>
    <t>Umyvadlo keramické, pro osoby se sníženou pohyblivostí, podomítková zápachová uzávěrka</t>
  </si>
  <si>
    <t>07.12</t>
  </si>
  <si>
    <t>07/06</t>
  </si>
  <si>
    <t>Bidet keramický závěsný, instalační závěsný element</t>
  </si>
  <si>
    <t>07.13</t>
  </si>
  <si>
    <t>07/07</t>
  </si>
  <si>
    <t>Vanička sprchová keramická 900x900mm, sprchová zástěna z bezpečnostního skla, odpadový sifon</t>
  </si>
  <si>
    <t>07.14</t>
  </si>
  <si>
    <t>07/08</t>
  </si>
  <si>
    <t>Výlevka keramická, závěsná, instalační závěsný element, ovládací deska</t>
  </si>
  <si>
    <t>07.15</t>
  </si>
  <si>
    <t>07/09</t>
  </si>
  <si>
    <t>Pisoárová mísa keramická, instalační závěsný element, senzorové splachování, vč. zdroje senzorového splachování</t>
  </si>
  <si>
    <t>07.16</t>
  </si>
  <si>
    <t>Zápachová uzávěrka plastová pro dřez, obočka pro myčku</t>
  </si>
  <si>
    <t>07.17</t>
  </si>
  <si>
    <t>07.18</t>
  </si>
  <si>
    <t>Přesun hmot pro zařizovací předměty, výška objektu do 24m</t>
  </si>
  <si>
    <t>09</t>
  </si>
  <si>
    <t>K1 - VÝTOKOVÉ BATERIE</t>
  </si>
  <si>
    <t>09.01</t>
  </si>
  <si>
    <t>DMT baterií nástěnných do G3/4"</t>
  </si>
  <si>
    <t>09.02</t>
  </si>
  <si>
    <t>DMT baterií stojánkových do G3/4"</t>
  </si>
  <si>
    <t>09.03</t>
  </si>
  <si>
    <t>09/01</t>
  </si>
  <si>
    <t>Ventil rohový G 1/2", bez připojovací trubičky</t>
  </si>
  <si>
    <t>09.04</t>
  </si>
  <si>
    <t>09/02</t>
  </si>
  <si>
    <t>Baterie umyvadlová, stojánková, páková</t>
  </si>
  <si>
    <t>09.05</t>
  </si>
  <si>
    <t>Baterie umyvadlová, stojánková, páková, pro osoby se sníženou pohyblivostí</t>
  </si>
  <si>
    <t>09.06</t>
  </si>
  <si>
    <t>09/03</t>
  </si>
  <si>
    <t>Baterie bidetová, stojánková, páková</t>
  </si>
  <si>
    <t>09.07</t>
  </si>
  <si>
    <t>09/04</t>
  </si>
  <si>
    <t>Baterie sprchová nástěnná, páková, rozteč 150mm, sprchový set s pevnou tyčí</t>
  </si>
  <si>
    <t>09.08</t>
  </si>
  <si>
    <t>09/05</t>
  </si>
  <si>
    <t>Baterie nástěnná, páková, rozteč 150mm, pro výlevku</t>
  </si>
  <si>
    <t>09.09</t>
  </si>
  <si>
    <t>09.10</t>
  </si>
  <si>
    <t>11</t>
  </si>
  <si>
    <t>Doplňkové práce a konstrukce dle návrhu dodavatele</t>
  </si>
  <si>
    <t>11.01</t>
  </si>
  <si>
    <t>Vyplnit</t>
  </si>
  <si>
    <t>kpl</t>
  </si>
  <si>
    <t>11.02</t>
  </si>
  <si>
    <t>D.1.4.4.19a Soupis prací a dodávek</t>
  </si>
  <si>
    <t>1. Dodávky</t>
  </si>
  <si>
    <t>Doplnění stáv.rozv.K1-1.PP dle výkresu</t>
  </si>
  <si>
    <t>Doplnění stáv.rozv.K1-1.-3.NP</t>
  </si>
  <si>
    <t>a 6. a 7.NP dle výkresu</t>
  </si>
  <si>
    <t>Doplnění stáv.rozv.K1- 4. a 5.NP dle výkr.</t>
  </si>
  <si>
    <t>Doplnění stáv.rozv.VZT stroj.K1-8.NP</t>
  </si>
  <si>
    <t>dle výkresu</t>
  </si>
  <si>
    <t>1,5% doprava</t>
  </si>
  <si>
    <t>Dodávka celkem</t>
  </si>
  <si>
    <t>2. Materiál</t>
  </si>
  <si>
    <t>Kabel CYKY-0 2x1,5</t>
  </si>
  <si>
    <t>Kabel CYKY-0 3x1,5</t>
  </si>
  <si>
    <t>Kabel CYKY-J 3x1,5</t>
  </si>
  <si>
    <t>Kabel CYKY-J 3x2,5</t>
  </si>
  <si>
    <t>Kabel CYKY-J 5x1,5</t>
  </si>
  <si>
    <t>Kabel JETU 2x0,8</t>
  </si>
  <si>
    <t>Vodič CY4 zžl</t>
  </si>
  <si>
    <t>Elinst.krabice KO 68</t>
  </si>
  <si>
    <t>Elinst.krabice KR 68</t>
  </si>
  <si>
    <t>Elinst.krabice přístrojová do sádrokart.</t>
  </si>
  <si>
    <t>Elinst.krabice odbočná do sádrokart.</t>
  </si>
  <si>
    <t>Vypínač řaz.1, zap.</t>
  </si>
  <si>
    <t>Vypínač řaz.5, zap.</t>
  </si>
  <si>
    <t>Zásuvka 230V,16A, zap.</t>
  </si>
  <si>
    <t>Zásuvka 230V,16A, zap., dvojitá</t>
  </si>
  <si>
    <t>Trubka ohebná PVC pr.16 mm</t>
  </si>
  <si>
    <t>Lišta elinst. LV 25x25</t>
  </si>
  <si>
    <t>lišta elinst. LV 40x20</t>
  </si>
  <si>
    <t>Zdroj aut.splach.pisoárů,AZP ZAC 1/20</t>
  </si>
  <si>
    <t>Zdroj aut.splach.pisoárů AZP ZAC 1/50</t>
  </si>
  <si>
    <t>Pohybové čidlo stropní</t>
  </si>
  <si>
    <t>Doběhové relé</t>
  </si>
  <si>
    <t>Svorka Bernard vč.Cu pásku</t>
  </si>
  <si>
    <t xml:space="preserve">Svít.A - vestavné, LED 9,5W, 1180lm, </t>
  </si>
  <si>
    <t>4000st.K, pr.90 mm, el.předřadník, bílé</t>
  </si>
  <si>
    <t>Svít.B - vestavné, LED 11,5W,800lm,</t>
  </si>
  <si>
    <t>4000st.K, pr.85 mm,el.předřadník, bílé</t>
  </si>
  <si>
    <t>Svít.C - Al.lišta s LED páskem, sv.kryt</t>
  </si>
  <si>
    <t>silikon, 13W/m, 12V</t>
  </si>
  <si>
    <t>Trafo 230V/12V pro LED pásek</t>
  </si>
  <si>
    <t>Svít.D - přisazené, LED 49W, 4000st.K,</t>
  </si>
  <si>
    <t>5000lm, opál kryt PMMA,195x1270 mm</t>
  </si>
  <si>
    <t>Svít.E - vestavné, LED 9,5W, 1180 lm,</t>
  </si>
  <si>
    <t>4000st.K, pr.90mm el. předř.,IP 44</t>
  </si>
  <si>
    <t>Svít.F - přisazené, LED 12W,4000st.K,</t>
  </si>
  <si>
    <t>1200lm, opál. Kryt el. předřadník</t>
  </si>
  <si>
    <t>Svít.P - přisazené, LED 49W, 4000 st.K,</t>
  </si>
  <si>
    <t>Požární ucpávky</t>
  </si>
  <si>
    <t>3% podr.materiál</t>
  </si>
  <si>
    <t>3% PPV</t>
  </si>
  <si>
    <t>Materiál celkem</t>
  </si>
  <si>
    <t>3. Montáž</t>
  </si>
  <si>
    <t>Materiál dle spec.</t>
  </si>
  <si>
    <t>kpt</t>
  </si>
  <si>
    <t>Ukončení vodiče</t>
  </si>
  <si>
    <t>Ukončení kabelu</t>
  </si>
  <si>
    <t>Zapojení VZT</t>
  </si>
  <si>
    <t>Zapojení osoušečů rukou</t>
  </si>
  <si>
    <t>Montáž celkem</t>
  </si>
  <si>
    <t>4. Zemní práce</t>
  </si>
  <si>
    <t>Sekání drážky</t>
  </si>
  <si>
    <t>Vrtání stropu</t>
  </si>
  <si>
    <t>Zemní práce celkem</t>
  </si>
  <si>
    <t>5. Ostatní</t>
  </si>
  <si>
    <t>Koordinace s profesemi</t>
  </si>
  <si>
    <t>hod</t>
  </si>
  <si>
    <t>Doplnění rozvaděčů</t>
  </si>
  <si>
    <t>Dok.skut.provedení</t>
  </si>
  <si>
    <t>Výchozí revize elektro a hromosvodu</t>
  </si>
  <si>
    <t>Ostatní celkem</t>
  </si>
  <si>
    <t>CELKEM ELEKTROINSTALACE</t>
  </si>
  <si>
    <t>Jedn. cena</t>
  </si>
  <si>
    <t>Cena celkem</t>
  </si>
  <si>
    <t>celkem</t>
  </si>
  <si>
    <t>Poř.</t>
  </si>
  <si>
    <t>Typ</t>
  </si>
  <si>
    <t>Kód</t>
  </si>
  <si>
    <t>Alter. kód</t>
  </si>
  <si>
    <t>Popis</t>
  </si>
  <si>
    <t>Výměra bez ztr.</t>
  </si>
  <si>
    <t>Ztratné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</si>
  <si>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</si>
  <si>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</si>
  <si>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</si>
  <si>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</si>
  <si>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</si>
  <si>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</si>
  <si>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</si>
  <si>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</si>
  <si>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Komentář</t>
  </si>
  <si>
    <t>Oddíl</t>
  </si>
  <si>
    <t>SO_01: D 1.4.3. Vytápění K1</t>
  </si>
  <si>
    <t>009: Ostatní konstrukce a práce</t>
  </si>
  <si>
    <t>H</t>
  </si>
  <si>
    <t>X009-101</t>
  </si>
  <si>
    <t>Topná zkouška</t>
  </si>
  <si>
    <t>SO_01</t>
  </si>
  <si>
    <t>009</t>
  </si>
  <si>
    <t>X009-201</t>
  </si>
  <si>
    <t>Těsnění prostupu požárně dělící konstrukcí - potrubí DN15, DN 20</t>
  </si>
  <si>
    <t>713: Izolace tepelné</t>
  </si>
  <si>
    <t>SP</t>
  </si>
  <si>
    <t>219Az0030-008</t>
  </si>
  <si>
    <t>998713204</t>
  </si>
  <si>
    <t>Přesun hmot pro tepelné izolace - výška do 36 m</t>
  </si>
  <si>
    <t>579Xn6-002</t>
  </si>
  <si>
    <t>713461121</t>
  </si>
  <si>
    <t>Montáž izolace tepelné potrubí a ohybů trubicemi z lehčeného polyetylenu - jednovrstvá - nové rozvody</t>
  </si>
  <si>
    <t>Montáž izolace tepelné potrubí a ohybů trubicemi z lehčeného polyetylenu - jednovrstvá - stávající stoupací potrubí</t>
  </si>
  <si>
    <t>X713-101</t>
  </si>
  <si>
    <t>Trubice z lehčeného polyetylenu 15/10 - potrubí Cu 15x1 v konstrukci</t>
  </si>
  <si>
    <t>X713-102</t>
  </si>
  <si>
    <t>Trubice z lehčeného polyetylenu 15/20 - potrubí Cu 15x1 nad podhledem</t>
  </si>
  <si>
    <t>X713-201</t>
  </si>
  <si>
    <t>Trubice z lehčeného polyetylenu 22/20 - potrubí ocel 1/2" - nové rozvody</t>
  </si>
  <si>
    <t>X713-202</t>
  </si>
  <si>
    <t>Trubice z lehčeného polyetylenu 28/20 - potrubí ocel 3/4" - nové rozvody</t>
  </si>
  <si>
    <t>X713-301</t>
  </si>
  <si>
    <t>Trubice z lehčeného polyetylenu 22/20 - potrubí ocel 1/2" - stávající stoupačky</t>
  </si>
  <si>
    <t>X713-302</t>
  </si>
  <si>
    <t>Trubice z lehčeného polyetylenu 28/20 - potrubí ocel 3/4" - stávající stoupačky</t>
  </si>
  <si>
    <t>X713-303</t>
  </si>
  <si>
    <t>Trubice z lehčeného polyetylenu 34/20 - potrubí ocel 1" - stávající stoupačky</t>
  </si>
  <si>
    <t>X713-304</t>
  </si>
  <si>
    <t>Trubice z lehčeného polyetylenu 43/20 - potrubí ocel 5/4" - stávající stoupačky</t>
  </si>
  <si>
    <t>733: Ústřední vytápění - rozvodné potrubí</t>
  </si>
  <si>
    <t>564Az0030-006</t>
  </si>
  <si>
    <t>998733204</t>
  </si>
  <si>
    <t>Přesun hmot pro rozvod potrubí vytápění - výška do 36 m</t>
  </si>
  <si>
    <t>733</t>
  </si>
  <si>
    <t>564Bh2030-002</t>
  </si>
  <si>
    <t>733110803</t>
  </si>
  <si>
    <t>Demontáž potrubí z trubek ocelových závitových - DN do 15</t>
  </si>
  <si>
    <t>564Bh2060-002</t>
  </si>
  <si>
    <t>733190801</t>
  </si>
  <si>
    <t>Demontáž příslušenství potrubí - odřezání objímek dvojitých - DN do 50</t>
  </si>
  <si>
    <t>564Bz0010-006</t>
  </si>
  <si>
    <t>733890804</t>
  </si>
  <si>
    <t>Vnitrostavenišťní přemístění vybouraných (demontovaných) hmot rozvodů potrubí vodorovně do 100 m - výška objektu přes 24 do 36 m</t>
  </si>
  <si>
    <t>564Ih2040-004</t>
  </si>
  <si>
    <t>733111103</t>
  </si>
  <si>
    <t>Potrubí z trubek ocelových závitových běžných, bezešvých, jakost 11 353.0, nízkotlaké - DN 15</t>
  </si>
  <si>
    <t>564Ih2040-006</t>
  </si>
  <si>
    <t>733111104</t>
  </si>
  <si>
    <t>Potrubí z trubek ocelových závitových běžných, bezešvých, jakost 11 353.0, nízkotlaké - DN 20</t>
  </si>
  <si>
    <t>564Ih2160-004</t>
  </si>
  <si>
    <t>733113113</t>
  </si>
  <si>
    <t>Příplatek k ceně za zhotovení přípojky z ocelových nebo Cu trubek - DN 15</t>
  </si>
  <si>
    <t>564Ih2330-004</t>
  </si>
  <si>
    <t>733191913</t>
  </si>
  <si>
    <t>Opravy rozvodů potrubí z trubek ocelových závitových normálních i zesílených - zaslepení zkováním a zavařením, DN 15</t>
  </si>
  <si>
    <t>564Ih2330-018</t>
  </si>
  <si>
    <t>733191923</t>
  </si>
  <si>
    <t>Opravy rozvodů potrubí z trubek ocelových závitových normálních i zesílených - navaření odbočky na stávající potrubí, rozměr odbočky DN 15</t>
  </si>
  <si>
    <t>564Ih2330-020</t>
  </si>
  <si>
    <t>733191924</t>
  </si>
  <si>
    <t>Opravy rozvodů potrubí z trubek ocelových závitových normálních i zesílených - navaření odbočky na stávající potrubí, rozměr odbočky DN 20</t>
  </si>
  <si>
    <t>564Ih5020-016</t>
  </si>
  <si>
    <t>733222202</t>
  </si>
  <si>
    <t>Potrubí z trubek měděných, EN 1057, stav polotvrdý - pájení tvrdé, Dxt = 15×1 mm</t>
  </si>
  <si>
    <t>564Iw4010-002</t>
  </si>
  <si>
    <t>733190107</t>
  </si>
  <si>
    <t>Tlakové zkoušky potrubí z trubek ocelových závitových - do DN 40</t>
  </si>
  <si>
    <t>564Iw4030-002</t>
  </si>
  <si>
    <t>733291101</t>
  </si>
  <si>
    <t>Tlakové zkoušky potrubí z trubek měděných - Dxt = do 35×1,5 mm</t>
  </si>
  <si>
    <t>734: Ústřední vytápění - armatury</t>
  </si>
  <si>
    <t>565Az0030-006</t>
  </si>
  <si>
    <t>998734204</t>
  </si>
  <si>
    <t>Přesun hmot pro armatury vytápění - výška do 36 m</t>
  </si>
  <si>
    <t>734</t>
  </si>
  <si>
    <t>565Bh0050-010</t>
  </si>
  <si>
    <t>734200821</t>
  </si>
  <si>
    <t>Demontáž armatur závitových - se dvěma závity, do G 1/2 "</t>
  </si>
  <si>
    <t>565Bh0050-012</t>
  </si>
  <si>
    <t>734200822</t>
  </si>
  <si>
    <t>Demontáž armatur závitových - se dvěma závity, G od 3/4 do1 "</t>
  </si>
  <si>
    <t>565Bz0010-006</t>
  </si>
  <si>
    <t>734890804</t>
  </si>
  <si>
    <t>Vnitrostavenišťní přemístění vybouraných (demontovaných) hmot armatur vodorovně do 100 m - výška objektu přes 24 do 36 m</t>
  </si>
  <si>
    <t>565Xh0180-014</t>
  </si>
  <si>
    <t>734209113</t>
  </si>
  <si>
    <t>Montáž závitových armatur - se 2 závity, G 1/2 "</t>
  </si>
  <si>
    <t>565Xh0180-016</t>
  </si>
  <si>
    <t>734209114</t>
  </si>
  <si>
    <t>Montáž závitových armatur - se 2 závity, G 3/4 "</t>
  </si>
  <si>
    <t>565Xh0362-004</t>
  </si>
  <si>
    <t>734291123</t>
  </si>
  <si>
    <t>Kohout plnicí a vypouštěcí - PN 10 do 110 st.C (R 608 Giacomini), G 1/2</t>
  </si>
  <si>
    <t>565Xh0382-008</t>
  </si>
  <si>
    <t>734292714</t>
  </si>
  <si>
    <t>Kohouty kulové přímé - chromované, R 250 D (Giacomini), s páčkou, G 3/4</t>
  </si>
  <si>
    <t>565Xh0382-010</t>
  </si>
  <si>
    <t>734292715</t>
  </si>
  <si>
    <t>Kohouty kulové přímé - chromované, R 250 D (Giacomini), s páčkou, G 1</t>
  </si>
  <si>
    <t>565Xh0382-012</t>
  </si>
  <si>
    <t>734292716</t>
  </si>
  <si>
    <t>Kohouty kulové přímé - chromované, R 250 D (Giacomini), s páčkou, G 1 1/4</t>
  </si>
  <si>
    <t>565Xh0500-002</t>
  </si>
  <si>
    <t>734291911</t>
  </si>
  <si>
    <t>Zpětná montáž armatur závitových - regulační ventily a kohouty, do G 1/2 "</t>
  </si>
  <si>
    <t>565Xh0500-016</t>
  </si>
  <si>
    <t>734291931</t>
  </si>
  <si>
    <t>Zpětná montáž armatur závitových - šroubení přímá, rohová, do G 1/2 "</t>
  </si>
  <si>
    <t>565Xh0500-026</t>
  </si>
  <si>
    <t>734291951</t>
  </si>
  <si>
    <t>Zpětná montáž armatur závitových - hlavice ručního a termostatického ovládání</t>
  </si>
  <si>
    <t>X734-100</t>
  </si>
  <si>
    <t>Přípojná středová rohová armatura HM s integrovanou termostatickou hlavicí - barva bílá</t>
  </si>
  <si>
    <t>735: Ústřední vytápění - otopná tělesa</t>
  </si>
  <si>
    <t>563Xx0410-004</t>
  </si>
  <si>
    <t>735000912</t>
  </si>
  <si>
    <t>Regulace otopného systému při opravách - vyregulování dvojregulačních ventilů a kohoutů - s termostatickým ovládáním</t>
  </si>
  <si>
    <t>735</t>
  </si>
  <si>
    <t>566Az0030-008</t>
  </si>
  <si>
    <t>998735204</t>
  </si>
  <si>
    <t>Přesun hmot pro otopná tělesa - výška do 36 m</t>
  </si>
  <si>
    <t>566Bh1010-002</t>
  </si>
  <si>
    <t>735111810</t>
  </si>
  <si>
    <t>Demontáž otopných těles litinových - článkové</t>
  </si>
  <si>
    <t>566Bz0010-002</t>
  </si>
  <si>
    <t>735890801</t>
  </si>
  <si>
    <t>Vnitrostavenišťní přemístění vybouraných (demontovaných) hmot otopných těles vodorovně do 100 m - výška objektu do 6 m</t>
  </si>
  <si>
    <t>566Iw4030-002</t>
  </si>
  <si>
    <t>735494811</t>
  </si>
  <si>
    <t>Vypuštění vody z otopných soustav (bez kotlů, ohříváků, zásobníků a nádrží) - výhřevná plocha otopných těles</t>
  </si>
  <si>
    <t>566Xh0150-008</t>
  </si>
  <si>
    <t>735164522</t>
  </si>
  <si>
    <t>Montáž trubkových těles na stěnu</t>
  </si>
  <si>
    <t>566Xh0200-010</t>
  </si>
  <si>
    <t>735191910</t>
  </si>
  <si>
    <t>Ostatní opravy otopných těles - napuštění vody do otopného systému vč. potrubí (bez kotle a ohříváků) o v. pl. otopných těles</t>
  </si>
  <si>
    <t>566Xh0200-012</t>
  </si>
  <si>
    <t>735191914</t>
  </si>
  <si>
    <t>Ostatní opravy otopných těles - montáž otopných těles z použitých článků litinových do nové dispozice</t>
  </si>
  <si>
    <t>566Xh1020-002</t>
  </si>
  <si>
    <t>735117110</t>
  </si>
  <si>
    <t>Otopná tělesa litinová článková Kalor - odpojení a připojení po nátěru</t>
  </si>
  <si>
    <t>X735-101</t>
  </si>
  <si>
    <t>Trubkové těleso 1820x450 se středovým připojením - barva bílá</t>
  </si>
  <si>
    <t>X735-102</t>
  </si>
  <si>
    <t>Trubkové těleso 1820x600 se středovým připojením - barva bílá</t>
  </si>
  <si>
    <t>783: Nátěry</t>
  </si>
  <si>
    <t>539Vv4030-012</t>
  </si>
  <si>
    <t>783425422</t>
  </si>
  <si>
    <t>Nátěry kovových potrubí syntetické, na vzduchu schnoucí, dražšími barvami (např. DÜFA,  ) - DN 15 povrch polomatný, 1× antikorozní, 1× základní a 2× email</t>
  </si>
  <si>
    <t>539Vv4030-018</t>
  </si>
  <si>
    <t>783425428</t>
  </si>
  <si>
    <t>Nátěry kovových potrubí syntetické, na vzduchu schnoucí, dražšími barvami (např. DÜFA,  ) - do DN 50, základní antikorozní</t>
  </si>
  <si>
    <t>539Vv4030-022</t>
  </si>
  <si>
    <t>783425512</t>
  </si>
  <si>
    <t>Nátěry kovových potrubí syntetické, na vzduchu schnoucí, dražšími barvami (např. DÜFA,  ) - registry DN 50, povrch lesklý, 1× antikorozní, 1× základní a 2× email</t>
  </si>
  <si>
    <t>569Vv4010-070</t>
  </si>
  <si>
    <t>783325184</t>
  </si>
  <si>
    <t>Nátěry otopných těles syntetické, na vzduchu schnoucí, dražšími barvami (např. DÜFA, ....) - litinové radiátory, povrch matný, dvojnásobné antikorozní a 2× email</t>
  </si>
  <si>
    <t>D.1.4.5. Slaboproudá elektrotechnika</t>
  </si>
  <si>
    <t>D.1.4.5.12.a Soupis prací a dodávek</t>
  </si>
  <si>
    <t>Materiál</t>
  </si>
  <si>
    <t>Kabel JY(st)Y 2x0,8</t>
  </si>
  <si>
    <t>Kabel SYKFY 2x0,8</t>
  </si>
  <si>
    <t>Kabel SYKFY 4x0,8</t>
  </si>
  <si>
    <t>Kabel SEKU 2x0,6</t>
  </si>
  <si>
    <t>Kabel RS-485</t>
  </si>
  <si>
    <t>Trubka ohebná PVC pr. 13</t>
  </si>
  <si>
    <t>Trubka ohebná PVC pr. 16</t>
  </si>
  <si>
    <t>Lišta elinst. LV 20x20</t>
  </si>
  <si>
    <t>Tlačítko nást.-rozpoj.kontakt</t>
  </si>
  <si>
    <t>Detektor kouře Multisenzor interaktivní</t>
  </si>
  <si>
    <t>830 PH</t>
  </si>
  <si>
    <t>Koncentrátor MM 2 V Dominus Milenium</t>
  </si>
  <si>
    <t>Snímač teploty do potrubí Senzit</t>
  </si>
  <si>
    <t>120-XX-Pt  100/3850</t>
  </si>
  <si>
    <t>El.zámek</t>
  </si>
  <si>
    <t>AX - svorkovnice rozhraní AX05</t>
  </si>
  <si>
    <t>S - snímač karet ET 05</t>
  </si>
  <si>
    <t>E - řídící jednotka ET05-LAN</t>
  </si>
  <si>
    <t>Elinst. krabice KO 68</t>
  </si>
  <si>
    <t>Protipožární ucpávky</t>
  </si>
  <si>
    <t>Demontáž snímače dif.tlaku v potr.VZT</t>
  </si>
  <si>
    <t>Montáž a přip.snímače dif.tlaku</t>
  </si>
  <si>
    <t>Úpravy rozvaděče VZT v 8.NP</t>
  </si>
  <si>
    <t>Demontáž požární přepážky mezi 7.a8.NP</t>
  </si>
  <si>
    <t>Montáž a zap.pož.přepážky mezi 7.a8.NP</t>
  </si>
  <si>
    <t>Zemní práce</t>
  </si>
  <si>
    <t>Ostatní</t>
  </si>
  <si>
    <t>Zprovoznění zařízení</t>
  </si>
  <si>
    <t>Dokumentace skut.provedení</t>
  </si>
  <si>
    <t>Měření, provozní zkoušky</t>
  </si>
  <si>
    <t>SLABOPROUD CELKEM</t>
  </si>
  <si>
    <t>jenotková cena</t>
  </si>
  <si>
    <t>cena</t>
  </si>
  <si>
    <t>Tlumič hluku buňkový 200 x 500 x 1000</t>
  </si>
  <si>
    <t>Regulační klapka 550 x 400 – R</t>
  </si>
  <si>
    <t>Regulační klapka 400 x 400 – R</t>
  </si>
  <si>
    <t>Požární klapka PKTM-90/CZ 550 x 400 – TPM 018/1.11</t>
  </si>
  <si>
    <t>Požární klapka PKTM-90/CZ 400 x 400 – TPM 018/1.11</t>
  </si>
  <si>
    <t>Ventilátor Mixvent TD-1300/250</t>
  </si>
  <si>
    <t>Ventilátor Mixvent TD-2x1300/250</t>
  </si>
  <si>
    <t>Zpětná klapka RSK 250</t>
  </si>
  <si>
    <t>Tlumič hluku MAA 250</t>
  </si>
  <si>
    <t>Regulační klapka kruhová 100 – R</t>
  </si>
  <si>
    <t>Regulační klapka kruhová 125 – R</t>
  </si>
  <si>
    <t>Regulační klapka kruhová 140 – R</t>
  </si>
  <si>
    <t>Regulační klapka kruhová 180 – R</t>
  </si>
  <si>
    <t>Tlakový snímač DTS -  PSA</t>
  </si>
  <si>
    <t>Flexohadice ALUFLEX – MO 102</t>
  </si>
  <si>
    <t>Flexohadice ALUFLEX – MO 127</t>
  </si>
  <si>
    <t>Plastový talířový ventil VEF 100</t>
  </si>
  <si>
    <t>Plastový talířový ventil VEF 125</t>
  </si>
  <si>
    <t>Cenová nabídka č.: 20150163a</t>
  </si>
  <si>
    <t>Akce:</t>
  </si>
  <si>
    <t>D.1.4.2. VZDUCHOTECHNIKA – K1</t>
  </si>
  <si>
    <t>Zadavatel: AVE-architekt a.s., Částkova 55, Plzeň</t>
  </si>
  <si>
    <t>místo instalace: Plzeň</t>
  </si>
  <si>
    <t>Zpracovatel: B.O.M.A.-clima, Šeříková 714,Stod</t>
  </si>
  <si>
    <t>B.Mašek D.tech., Tel: 603 706 216, boma@email.cz</t>
  </si>
  <si>
    <t>Pozice</t>
  </si>
  <si>
    <t>Název</t>
  </si>
  <si>
    <t>Mj</t>
  </si>
  <si>
    <t>Počet</t>
  </si>
  <si>
    <t>J. cena</t>
  </si>
  <si>
    <t>Celk. cena</t>
  </si>
  <si>
    <t>Radiální ventilátor RNH 630 – PK 123410
V = 7 200 m3.h-1, p = 400 Pa, P = 2 kW,
vč. pruž. vložek a izolátorů</t>
  </si>
  <si>
    <t>1.7 </t>
  </si>
  <si>
    <t>Potrubí čtyřhranné sk. I – pozink
(pozice 1.8.1 až 1.8.11)</t>
  </si>
  <si>
    <t>bm</t>
  </si>
  <si>
    <t>Potrubí čtyřhranné sk. I – pozink
(pozice 1.25.1 až 1.25.3)</t>
  </si>
  <si>
    <t>Celkem</t>
  </si>
  <si>
    <t>Dodávka dílů a zařízení</t>
  </si>
  <si>
    <t>Montáž vzt.zařízení a demontáž stávajícího vzt.zařízení</t>
  </si>
  <si>
    <t>Montážní, spojovací, těsnící materiál</t>
  </si>
  <si>
    <t>Výrobní dokumentace, TPV</t>
  </si>
  <si>
    <t>Zaregulování VZT systému</t>
  </si>
  <si>
    <t>Doprava materiálu a osob</t>
  </si>
  <si>
    <t>Celková cena (bez DPH)</t>
  </si>
  <si>
    <t>Uvedené ceny jsou bez  DPH .</t>
  </si>
  <si>
    <t>Součástí nabídky není:</t>
  </si>
  <si>
    <t xml:space="preserve"> - bourací a stavební práce</t>
  </si>
  <si>
    <t xml:space="preserve"> - elektrozapojení, rozvaděč, MaR, revize</t>
  </si>
  <si>
    <t xml:space="preserve"> - účast na kontrolních dnech</t>
  </si>
  <si>
    <t>Pro zpracování komplexního projektu bylo v některých případech nutné uvést název a typ konkrétního výrobku, aby byl co možná nejjednodušším způsobem specifikován popis technických parametrů a způsobu řešení. K tomuto účelu byl užit např. obchodní název nebo formulace. I v jiných případech, kde je uveden konkrétní název je třeba chápat tuto skutečnost jako popis standartu a technického řešení. Navržené řešení lze nahradit kvalitativně shodným řešením v souladu se zákonem 137/2006 Sb.</t>
  </si>
  <si>
    <t>1.7 a</t>
  </si>
  <si>
    <t>01.22.</t>
  </si>
  <si>
    <t>Zpětná klapka RSK 125</t>
  </si>
  <si>
    <t>Potrubí kruhová SPIRO – pozink
(pozice 1.23.1. až 1.23.9)</t>
  </si>
  <si>
    <t>D1 Dodatek 02/2018</t>
  </si>
  <si>
    <t>612409991RT2</t>
  </si>
  <si>
    <t>Začištění omítek kolem oken,dveří apod. s použitím maltové směsi Knauf</t>
  </si>
  <si>
    <t>642942111RS4</t>
  </si>
  <si>
    <t>Osazení zárubní dveřních ocelových, pl. do 2,5 m2 včetně dodávky zárubně ZHt 70 x 197 cm</t>
  </si>
  <si>
    <t>642942111RT4</t>
  </si>
  <si>
    <t>Osazení zárubní dveřních ocelových, pl. do 2,5 m2 včetně dodávky zárubně ZHt 80 x 197 cm</t>
  </si>
  <si>
    <t>642942111VR4</t>
  </si>
  <si>
    <t>Osazení zárubní dveřních ocelových, pl. do 2,5 m2 včetně dodávky protipož.zárubně ZHt 80 x 197 cm</t>
  </si>
  <si>
    <t>953941422T00</t>
  </si>
  <si>
    <t>Osazení mřížek ventilací o ploše nad 0,10 m2</t>
  </si>
  <si>
    <t>971033431R00</t>
  </si>
  <si>
    <t>Vybourání otv. zeď cihel. pl.0,25 m2, tl.15cm, MVC</t>
  </si>
  <si>
    <t>VO 05</t>
  </si>
  <si>
    <t>D+M Dveře 1kř.laminát HPL hladké 800/1970mm vč.kování, samozavírač, PO EI30DP3-C, autom.vrátný</t>
  </si>
  <si>
    <t>D+M Dveře 1kř.laminát HPL hladké 800/1970mm vč.kování, samoz, ventil.mřížka, autom.vrát.</t>
  </si>
  <si>
    <t>REKONSTRUKCE SOCIÁLNÍCH ZAŘÍZENÍ K1  FST</t>
  </si>
  <si>
    <t>Ústřední topení K1</t>
  </si>
  <si>
    <t>Rekonstrukce sociálních zařízení K1 na FST</t>
  </si>
  <si>
    <t>REKONSTRUKCE SOCIÁLNÍCH ZAŘÍZENÍ K1 NA FST
Univerzitní 22, Plzeň</t>
  </si>
  <si>
    <t>D+M VZT viz samostatny rozpočet</t>
  </si>
  <si>
    <t>D+M slaboproudé elektroinstalace viz samostatny rozp.</t>
  </si>
  <si>
    <t>D+M silnoproudé elektroinstalace viz samostatny rozp.</t>
  </si>
  <si>
    <t>D+M ÚT viz samostaný rozpočet</t>
  </si>
  <si>
    <t>D+M ZTI viz samostatný rozpočet</t>
  </si>
  <si>
    <t>Požární uzávěr stěnový FDML 200x215.40 – TPM 130/17</t>
  </si>
  <si>
    <t>Požární uzávěre stěnový FDML 300x215.40 – TPM 130/17</t>
  </si>
  <si>
    <t>Doplnění stávajícího rozvaděče K1-8.NP o jeden jistič 10A (není ve výkresu)</t>
  </si>
  <si>
    <t>Doplnění stávajícího rozvaděče K1-4.a 5.NP o dva jističe 10A (není ve výkresu)</t>
  </si>
  <si>
    <t>Doplnění stávajícího rozvaděče K1-1.-3.NP a 6.a 7.NP o jeden jistič 10A (není ve výkresu)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</si>
</sst>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dd/mm/yy"/>
    <numFmt numFmtId="165" formatCode="0.0"/>
    <numFmt numFmtId="166" formatCode="#,##0\ [$Kč-405];\-#,##0\ [$Kč-405]"/>
    <numFmt numFmtId="167" formatCode="#,##0\ &quot;Kč&quot;"/>
    <numFmt numFmtId="168" formatCode="#,##0.0"/>
    <numFmt numFmtId="169" formatCode="_(#,##0\._);;;_(@_)"/>
    <numFmt numFmtId="170" formatCode="_(#,##0.0??;&quot;- &quot;#,##0.0??;\–???;_(@_)"/>
    <numFmt numFmtId="171" formatCode="_(#,##0.00_);[Red]&quot;- &quot;#,##0.00_);\–??;_(@_)"/>
    <numFmt numFmtId="172" formatCode="_(#,##0_);[Red]&quot;- &quot;#,##0_);\–??;_(@_)"/>
    <numFmt numFmtId="173" formatCode="_(#,##0.00000_);[Red]&quot;- &quot;#,##0.00000_);\–??;_(@_)"/>
    <numFmt numFmtId="174" formatCode="#,##0.000;[Red]\-#,##0.000"/>
    <numFmt numFmtId="175" formatCode="#,##0.00;[Red]\-#,##0.00"/>
    <numFmt numFmtId="176" formatCode="_(#,##0.0_);[Red]&quot;- &quot;#,##0.0_);\–??;_(@_)"/>
    <numFmt numFmtId="177" formatCode="dd/\ mmm/"/>
    <numFmt numFmtId="178" formatCode="#,##0&quot; Kč&quot;"/>
    <numFmt numFmtId="179" formatCode="mm/\ yy"/>
    <numFmt numFmtId="180" formatCode="#,##0&quot; Kč&quot;;\-#,##0&quot; Kč&quot;"/>
    <numFmt numFmtId="181" formatCode="_-* #,##0\ _K_č_-;\-* #,##0\ _K_č_-;_-* &quot;- &quot;_K_č_-;_-@_-"/>
  </numFmts>
  <fonts count="6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0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i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0"/>
      <color indexed="25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5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0"/>
      <name val="Tahoma"/>
      <family val="2"/>
    </font>
    <font>
      <i/>
      <sz val="9"/>
      <name val="Arial"/>
      <family val="2"/>
    </font>
    <font>
      <sz val="9.5"/>
      <name val="Verdan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u val="single"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53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0" borderId="4" xfId="0" applyFont="1" applyBorder="1"/>
    <xf numFmtId="49" fontId="4" fillId="0" borderId="5" xfId="0" applyNumberFormat="1" applyFont="1" applyBorder="1" applyAlignment="1">
      <alignment horizontal="left"/>
    </xf>
    <xf numFmtId="0" fontId="1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3" fillId="0" borderId="6" xfId="0" applyFont="1" applyBorder="1"/>
    <xf numFmtId="49" fontId="4" fillId="0" borderId="10" xfId="0" applyNumberFormat="1" applyFont="1" applyBorder="1" applyAlignment="1">
      <alignment horizontal="left"/>
    </xf>
    <xf numFmtId="49" fontId="3" fillId="2" borderId="6" xfId="0" applyNumberFormat="1" applyFont="1" applyFill="1" applyBorder="1"/>
    <xf numFmtId="49" fontId="1" fillId="2" borderId="7" xfId="0" applyNumberFormat="1" applyFont="1" applyFill="1" applyBorder="1"/>
    <xf numFmtId="0" fontId="3" fillId="2" borderId="8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3" fontId="4" fillId="0" borderId="10" xfId="0" applyNumberFormat="1" applyFont="1" applyBorder="1" applyAlignment="1">
      <alignment horizontal="left"/>
    </xf>
    <xf numFmtId="49" fontId="3" fillId="2" borderId="11" xfId="0" applyNumberFormat="1" applyFont="1" applyFill="1" applyBorder="1"/>
    <xf numFmtId="49" fontId="1" fillId="2" borderId="12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9" xfId="0" applyNumberFormat="1" applyFont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0" fillId="0" borderId="0" xfId="0" applyBorder="1"/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/>
    <xf numFmtId="0" fontId="4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3" fontId="1" fillId="0" borderId="5" xfId="0" applyNumberFormat="1" applyFont="1" applyBorder="1"/>
    <xf numFmtId="0" fontId="1" fillId="0" borderId="1" xfId="0" applyFont="1" applyBorder="1"/>
    <xf numFmtId="3" fontId="1" fillId="0" borderId="3" xfId="0" applyNumberFormat="1" applyFont="1" applyBorder="1"/>
    <xf numFmtId="0" fontId="1" fillId="0" borderId="2" xfId="0" applyFont="1" applyBorder="1"/>
    <xf numFmtId="3" fontId="1" fillId="0" borderId="8" xfId="0" applyNumberFormat="1" applyFont="1" applyBorder="1"/>
    <xf numFmtId="0" fontId="1" fillId="0" borderId="7" xfId="0" applyFont="1" applyBorder="1"/>
    <xf numFmtId="0" fontId="1" fillId="0" borderId="21" xfId="0" applyFont="1" applyBorder="1"/>
    <xf numFmtId="0" fontId="1" fillId="0" borderId="20" xfId="0" applyFont="1" applyBorder="1" applyAlignment="1">
      <alignment shrinkToFit="1"/>
    </xf>
    <xf numFmtId="0" fontId="1" fillId="0" borderId="22" xfId="0" applyFont="1" applyBorder="1"/>
    <xf numFmtId="0" fontId="1" fillId="0" borderId="11" xfId="0" applyFont="1" applyBorder="1"/>
    <xf numFmtId="0" fontId="1" fillId="0" borderId="0" xfId="0" applyFont="1" applyBorder="1"/>
    <xf numFmtId="3" fontId="1" fillId="0" borderId="23" xfId="0" applyNumberFormat="1" applyFont="1" applyBorder="1"/>
    <xf numFmtId="0" fontId="1" fillId="0" borderId="24" xfId="0" applyFont="1" applyBorder="1"/>
    <xf numFmtId="3" fontId="1" fillId="0" borderId="25" xfId="0" applyNumberFormat="1" applyFont="1" applyBorder="1"/>
    <xf numFmtId="0" fontId="1" fillId="0" borderId="26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1" fillId="0" borderId="12" xfId="0" applyFont="1" applyBorder="1"/>
    <xf numFmtId="0" fontId="1" fillId="0" borderId="0" xfId="0" applyFont="1"/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165" fontId="1" fillId="0" borderId="35" xfId="0" applyNumberFormat="1" applyFont="1" applyBorder="1" applyAlignment="1">
      <alignment horizontal="right"/>
    </xf>
    <xf numFmtId="0" fontId="1" fillId="0" borderId="35" xfId="0" applyFont="1" applyBorder="1"/>
    <xf numFmtId="0" fontId="1" fillId="0" borderId="8" xfId="0" applyFont="1" applyBorder="1"/>
    <xf numFmtId="165" fontId="1" fillId="0" borderId="7" xfId="0" applyNumberFormat="1" applyFont="1" applyBorder="1" applyAlignment="1">
      <alignment horizontal="right"/>
    </xf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7" fillId="0" borderId="0" xfId="0" applyFont="1"/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36" xfId="20" applyFont="1" applyBorder="1">
      <alignment/>
      <protection/>
    </xf>
    <xf numFmtId="0" fontId="1" fillId="0" borderId="36" xfId="20" applyFont="1" applyBorder="1">
      <alignment/>
      <protection/>
    </xf>
    <xf numFmtId="0" fontId="1" fillId="0" borderId="36" xfId="20" applyFont="1" applyBorder="1" applyAlignment="1">
      <alignment horizontal="right"/>
      <protection/>
    </xf>
    <xf numFmtId="0" fontId="1" fillId="0" borderId="37" xfId="20" applyFont="1" applyBorder="1">
      <alignment/>
      <protection/>
    </xf>
    <xf numFmtId="0" fontId="1" fillId="0" borderId="36" xfId="0" applyFont="1" applyBorder="1" applyAlignment="1">
      <alignment horizontal="left"/>
    </xf>
    <xf numFmtId="0" fontId="1" fillId="0" borderId="38" xfId="0" applyFont="1" applyBorder="1"/>
    <xf numFmtId="0" fontId="3" fillId="0" borderId="39" xfId="20" applyFont="1" applyBorder="1">
      <alignment/>
      <protection/>
    </xf>
    <xf numFmtId="0" fontId="1" fillId="0" borderId="39" xfId="20" applyFont="1" applyBorder="1">
      <alignment/>
      <protection/>
    </xf>
    <xf numFmtId="0" fontId="1" fillId="0" borderId="39" xfId="20" applyFont="1" applyBorder="1" applyAlignment="1">
      <alignment horizontal="right"/>
      <protection/>
    </xf>
    <xf numFmtId="49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49" fontId="4" fillId="0" borderId="11" xfId="0" applyNumberFormat="1" applyFont="1" applyBorder="1"/>
    <xf numFmtId="0" fontId="4" fillId="0" borderId="0" xfId="0" applyFont="1" applyBorder="1"/>
    <xf numFmtId="3" fontId="1" fillId="0" borderId="30" xfId="0" applyNumberFormat="1" applyFont="1" applyBorder="1"/>
    <xf numFmtId="3" fontId="1" fillId="0" borderId="1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18" xfId="0" applyNumberFormat="1" applyFont="1" applyFill="1" applyBorder="1"/>
    <xf numFmtId="3" fontId="3" fillId="2" borderId="40" xfId="0" applyNumberFormat="1" applyFont="1" applyFill="1" applyBorder="1"/>
    <xf numFmtId="3" fontId="3" fillId="2" borderId="41" xfId="0" applyNumberFormat="1" applyFont="1" applyFill="1" applyBorder="1"/>
    <xf numFmtId="3" fontId="3" fillId="2" borderId="42" xfId="0" applyNumberFormat="1" applyFont="1" applyFill="1" applyBorder="1"/>
    <xf numFmtId="0" fontId="9" fillId="0" borderId="0" xfId="0" applyFont="1"/>
    <xf numFmtId="0" fontId="1" fillId="2" borderId="28" xfId="0" applyFont="1" applyFill="1" applyBorder="1"/>
    <xf numFmtId="0" fontId="3" fillId="2" borderId="4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/>
    </xf>
    <xf numFmtId="0" fontId="1" fillId="0" borderId="15" xfId="0" applyFont="1" applyBorder="1"/>
    <xf numFmtId="3" fontId="1" fillId="0" borderId="21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2" borderId="24" xfId="0" applyFont="1" applyFill="1" applyBorder="1"/>
    <xf numFmtId="0" fontId="3" fillId="2" borderId="25" xfId="0" applyFont="1" applyFill="1" applyBorder="1"/>
    <xf numFmtId="0" fontId="1" fillId="2" borderId="25" xfId="0" applyFont="1" applyFill="1" applyBorder="1"/>
    <xf numFmtId="4" fontId="1" fillId="2" borderId="46" xfId="0" applyNumberFormat="1" applyFont="1" applyFill="1" applyBorder="1"/>
    <xf numFmtId="4" fontId="1" fillId="2" borderId="24" xfId="0" applyNumberFormat="1" applyFont="1" applyFill="1" applyBorder="1"/>
    <xf numFmtId="4" fontId="1" fillId="2" borderId="25" xfId="0" applyNumberFormat="1" applyFont="1" applyFill="1" applyBorder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4" fillId="0" borderId="37" xfId="20" applyFont="1" applyBorder="1" applyAlignment="1">
      <alignment horizontal="right"/>
      <protection/>
    </xf>
    <xf numFmtId="0" fontId="1" fillId="0" borderId="36" xfId="20" applyFont="1" applyBorder="1" applyAlignment="1">
      <alignment horizontal="left"/>
      <protection/>
    </xf>
    <xf numFmtId="0" fontId="1" fillId="0" borderId="38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9" xfId="20" applyNumberFormat="1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3" fillId="0" borderId="43" xfId="20" applyFont="1" applyBorder="1" applyAlignment="1">
      <alignment horizontal="center"/>
      <protection/>
    </xf>
    <xf numFmtId="49" fontId="3" fillId="0" borderId="43" xfId="20" applyNumberFormat="1" applyFont="1" applyBorder="1" applyAlignment="1">
      <alignment horizontal="left"/>
      <protection/>
    </xf>
    <xf numFmtId="0" fontId="3" fillId="0" borderId="47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Font="1" applyBorder="1" applyAlignment="1">
      <alignment horizontal="right"/>
      <protection/>
    </xf>
    <xf numFmtId="0" fontId="1" fillId="0" borderId="7" xfId="20" applyFont="1" applyBorder="1">
      <alignment/>
      <protection/>
    </xf>
    <xf numFmtId="0" fontId="13" fillId="0" borderId="0" xfId="20" applyFont="1">
      <alignment/>
      <protection/>
    </xf>
    <xf numFmtId="0" fontId="14" fillId="0" borderId="48" xfId="20" applyFont="1" applyBorder="1" applyAlignment="1">
      <alignment horizontal="center" vertical="top"/>
      <protection/>
    </xf>
    <xf numFmtId="49" fontId="14" fillId="0" borderId="48" xfId="20" applyNumberFormat="1" applyFont="1" applyBorder="1" applyAlignment="1">
      <alignment horizontal="left" vertical="top"/>
      <protection/>
    </xf>
    <xf numFmtId="0" fontId="14" fillId="0" borderId="48" xfId="20" applyFont="1" applyBorder="1" applyAlignment="1">
      <alignment vertical="top" wrapText="1"/>
      <protection/>
    </xf>
    <xf numFmtId="49" fontId="14" fillId="0" borderId="48" xfId="20" applyNumberFormat="1" applyFont="1" applyBorder="1" applyAlignment="1">
      <alignment horizontal="center" shrinkToFit="1"/>
      <protection/>
    </xf>
    <xf numFmtId="4" fontId="14" fillId="0" borderId="48" xfId="20" applyNumberFormat="1" applyFont="1" applyBorder="1" applyAlignment="1">
      <alignment horizontal="right"/>
      <protection/>
    </xf>
    <xf numFmtId="4" fontId="14" fillId="0" borderId="48" xfId="20" applyNumberFormat="1" applyFont="1" applyBorder="1">
      <alignment/>
      <protection/>
    </xf>
    <xf numFmtId="0" fontId="13" fillId="0" borderId="0" xfId="20" applyFont="1">
      <alignment/>
      <protection/>
    </xf>
    <xf numFmtId="0" fontId="1" fillId="2" borderId="9" xfId="20" applyFont="1" applyFill="1" applyBorder="1" applyAlignment="1">
      <alignment horizontal="center"/>
      <protection/>
    </xf>
    <xf numFmtId="49" fontId="15" fillId="2" borderId="9" xfId="20" applyNumberFormat="1" applyFont="1" applyFill="1" applyBorder="1" applyAlignment="1">
      <alignment horizontal="left"/>
      <protection/>
    </xf>
    <xf numFmtId="0" fontId="15" fillId="2" borderId="47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1" fillId="2" borderId="7" xfId="20" applyNumberFormat="1" applyFont="1" applyFill="1" applyBorder="1" applyAlignment="1">
      <alignment horizontal="right"/>
      <protection/>
    </xf>
    <xf numFmtId="4" fontId="3" fillId="2" borderId="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7" fillId="0" borderId="0" xfId="0" applyFont="1"/>
    <xf numFmtId="0" fontId="17" fillId="0" borderId="0" xfId="21" applyFont="1">
      <alignment/>
      <protection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18" fillId="0" borderId="0" xfId="0" applyFont="1"/>
    <xf numFmtId="49" fontId="17" fillId="0" borderId="0" xfId="0" applyNumberFormat="1" applyFont="1" applyAlignment="1" applyProtection="1">
      <alignment vertical="top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49" fontId="25" fillId="0" borderId="0" xfId="0" applyNumberFormat="1" applyFont="1" applyAlignment="1" applyProtection="1">
      <alignment vertical="top" wrapText="1"/>
      <protection/>
    </xf>
    <xf numFmtId="49" fontId="17" fillId="0" borderId="20" xfId="0" applyNumberFormat="1" applyFont="1" applyBorder="1"/>
    <xf numFmtId="49" fontId="17" fillId="0" borderId="20" xfId="0" applyNumberFormat="1" applyFont="1" applyBorder="1" applyAlignment="1">
      <alignment horizontal="center" wrapText="1"/>
    </xf>
    <xf numFmtId="49" fontId="17" fillId="0" borderId="20" xfId="0" applyNumberFormat="1" applyFont="1" applyBorder="1" applyAlignment="1" applyProtection="1">
      <alignment wrapText="1"/>
      <protection/>
    </xf>
    <xf numFmtId="3" fontId="17" fillId="0" borderId="20" xfId="0" applyNumberFormat="1" applyFont="1" applyBorder="1" applyAlignment="1" applyProtection="1">
      <alignment horizontal="center" wrapText="1"/>
      <protection/>
    </xf>
    <xf numFmtId="4" fontId="17" fillId="0" borderId="20" xfId="0" applyNumberFormat="1" applyFont="1" applyBorder="1" applyAlignment="1" applyProtection="1">
      <alignment horizontal="center"/>
      <protection/>
    </xf>
    <xf numFmtId="4" fontId="17" fillId="0" borderId="20" xfId="0" applyNumberFormat="1" applyFont="1" applyBorder="1" applyAlignment="1" applyProtection="1">
      <alignment horizontal="center" wrapText="1"/>
      <protection/>
    </xf>
    <xf numFmtId="4" fontId="17" fillId="0" borderId="20" xfId="0" applyNumberFormat="1" applyFont="1" applyFill="1" applyBorder="1" applyAlignment="1" applyProtection="1">
      <alignment horizontal="center" wrapText="1"/>
      <protection/>
    </xf>
    <xf numFmtId="4" fontId="24" fillId="0" borderId="20" xfId="0" applyNumberFormat="1" applyFont="1" applyBorder="1" applyAlignment="1" applyProtection="1">
      <alignment horizontal="center" wrapText="1"/>
      <protection/>
    </xf>
    <xf numFmtId="49" fontId="26" fillId="0" borderId="0" xfId="0" applyNumberFormat="1" applyFont="1" applyBorder="1"/>
    <xf numFmtId="49" fontId="26" fillId="0" borderId="0" xfId="0" applyNumberFormat="1" applyFont="1" applyBorder="1" applyAlignment="1" applyProtection="1">
      <alignment vertical="top" wrapText="1"/>
      <protection/>
    </xf>
    <xf numFmtId="3" fontId="27" fillId="0" borderId="0" xfId="0" applyNumberFormat="1" applyFont="1" applyBorder="1" applyAlignment="1" applyProtection="1">
      <alignment horizontal="center"/>
      <protection/>
    </xf>
    <xf numFmtId="4" fontId="27" fillId="0" borderId="0" xfId="0" applyNumberFormat="1" applyFont="1" applyBorder="1" applyAlignment="1" applyProtection="1">
      <alignment horizontal="center"/>
      <protection/>
    </xf>
    <xf numFmtId="4" fontId="27" fillId="0" borderId="0" xfId="0" applyNumberFormat="1" applyFont="1" applyBorder="1" applyAlignment="1" applyProtection="1">
      <alignment horizontal="right"/>
      <protection/>
    </xf>
    <xf numFmtId="0" fontId="27" fillId="0" borderId="35" xfId="0" applyFont="1" applyBorder="1" applyProtection="1">
      <protection/>
    </xf>
    <xf numFmtId="4" fontId="27" fillId="0" borderId="34" xfId="0" applyNumberFormat="1" applyFont="1" applyBorder="1" applyAlignment="1" applyProtection="1">
      <alignment horizontal="right"/>
      <protection/>
    </xf>
    <xf numFmtId="4" fontId="17" fillId="0" borderId="0" xfId="0" applyNumberFormat="1" applyFont="1" applyBorder="1" applyAlignment="1" applyProtection="1">
      <alignment horizontal="right"/>
      <protection/>
    </xf>
    <xf numFmtId="49" fontId="24" fillId="0" borderId="9" xfId="0" applyNumberFormat="1" applyFont="1" applyFill="1" applyBorder="1"/>
    <xf numFmtId="0" fontId="24" fillId="0" borderId="9" xfId="0" applyFont="1" applyFill="1" applyBorder="1"/>
    <xf numFmtId="3" fontId="25" fillId="0" borderId="20" xfId="0" applyNumberFormat="1" applyFont="1" applyFill="1" applyBorder="1" applyAlignment="1" applyProtection="1">
      <alignment/>
      <protection/>
    </xf>
    <xf numFmtId="0" fontId="17" fillId="0" borderId="20" xfId="0" applyNumberFormat="1" applyFont="1" applyBorder="1" applyAlignment="1" applyProtection="1">
      <alignment horizontal="right"/>
      <protection/>
    </xf>
    <xf numFmtId="3" fontId="25" fillId="0" borderId="20" xfId="0" applyNumberFormat="1" applyFont="1" applyFill="1" applyBorder="1" applyProtection="1">
      <protection locked="0"/>
    </xf>
    <xf numFmtId="3" fontId="25" fillId="0" borderId="20" xfId="0" applyNumberFormat="1" applyFont="1" applyFill="1" applyBorder="1" applyProtection="1">
      <protection/>
    </xf>
    <xf numFmtId="3" fontId="27" fillId="0" borderId="31" xfId="0" applyNumberFormat="1" applyFont="1" applyFill="1" applyBorder="1" applyProtection="1">
      <protection/>
    </xf>
    <xf numFmtId="3" fontId="24" fillId="0" borderId="9" xfId="0" applyNumberFormat="1" applyFont="1" applyFill="1" applyBorder="1" applyProtection="1">
      <protection/>
    </xf>
    <xf numFmtId="49" fontId="17" fillId="0" borderId="49" xfId="0" applyNumberFormat="1" applyFont="1" applyBorder="1" applyAlignment="1">
      <alignment vertical="center"/>
    </xf>
    <xf numFmtId="49" fontId="17" fillId="0" borderId="49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justify" vertical="center" wrapText="1"/>
    </xf>
    <xf numFmtId="0" fontId="17" fillId="0" borderId="49" xfId="0" applyFont="1" applyBorder="1" applyAlignment="1" applyProtection="1">
      <alignment horizontal="center" vertical="center" wrapText="1"/>
      <protection/>
    </xf>
    <xf numFmtId="2" fontId="17" fillId="0" borderId="49" xfId="0" applyNumberFormat="1" applyFont="1" applyBorder="1" applyAlignment="1" applyProtection="1">
      <alignment horizontal="right" vertical="center"/>
      <protection/>
    </xf>
    <xf numFmtId="168" fontId="17" fillId="3" borderId="49" xfId="0" applyNumberFormat="1" applyFont="1" applyFill="1" applyBorder="1" applyAlignment="1" applyProtection="1">
      <alignment vertical="center"/>
      <protection locked="0"/>
    </xf>
    <xf numFmtId="168" fontId="17" fillId="0" borderId="49" xfId="0" applyNumberFormat="1" applyFont="1" applyBorder="1" applyAlignment="1" applyProtection="1">
      <alignment vertical="center"/>
      <protection/>
    </xf>
    <xf numFmtId="168" fontId="24" fillId="4" borderId="50" xfId="0" applyNumberFormat="1" applyFont="1" applyFill="1" applyBorder="1" applyAlignment="1" applyProtection="1">
      <alignment vertical="center"/>
      <protection/>
    </xf>
    <xf numFmtId="168" fontId="24" fillId="0" borderId="49" xfId="0" applyNumberFormat="1" applyFont="1" applyFill="1" applyBorder="1" applyAlignment="1" applyProtection="1">
      <alignment vertical="center"/>
      <protection/>
    </xf>
    <xf numFmtId="3" fontId="17" fillId="0" borderId="34" xfId="0" applyNumberFormat="1" applyFont="1" applyBorder="1" applyProtection="1">
      <protection/>
    </xf>
    <xf numFmtId="3" fontId="17" fillId="0" borderId="0" xfId="0" applyNumberFormat="1" applyFont="1" applyBorder="1" applyProtection="1">
      <protection/>
    </xf>
    <xf numFmtId="49" fontId="17" fillId="0" borderId="49" xfId="0" applyNumberFormat="1" applyFont="1" applyFill="1" applyBorder="1" applyAlignment="1">
      <alignment horizontal="center" vertical="center"/>
    </xf>
    <xf numFmtId="4" fontId="17" fillId="0" borderId="20" xfId="0" applyNumberFormat="1" applyFont="1" applyBorder="1" applyAlignment="1" applyProtection="1">
      <alignment horizontal="right"/>
      <protection/>
    </xf>
    <xf numFmtId="49" fontId="17" fillId="0" borderId="51" xfId="0" applyNumberFormat="1" applyFont="1" applyBorder="1" applyAlignment="1">
      <alignment vertical="center"/>
    </xf>
    <xf numFmtId="49" fontId="17" fillId="0" borderId="51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justify" vertical="center" wrapText="1"/>
    </xf>
    <xf numFmtId="0" fontId="17" fillId="0" borderId="51" xfId="0" applyFont="1" applyBorder="1" applyAlignment="1" applyProtection="1">
      <alignment horizontal="center" vertical="center" wrapText="1"/>
      <protection/>
    </xf>
    <xf numFmtId="2" fontId="17" fillId="0" borderId="51" xfId="0" applyNumberFormat="1" applyFont="1" applyBorder="1" applyAlignment="1" applyProtection="1">
      <alignment horizontal="right" vertical="center"/>
      <protection/>
    </xf>
    <xf numFmtId="168" fontId="17" fillId="3" borderId="51" xfId="0" applyNumberFormat="1" applyFont="1" applyFill="1" applyBorder="1" applyAlignment="1" applyProtection="1">
      <alignment vertical="center"/>
      <protection locked="0"/>
    </xf>
    <xf numFmtId="168" fontId="17" fillId="0" borderId="51" xfId="0" applyNumberFormat="1" applyFont="1" applyBorder="1" applyAlignment="1" applyProtection="1">
      <alignment vertical="center"/>
      <protection/>
    </xf>
    <xf numFmtId="168" fontId="24" fillId="4" borderId="52" xfId="0" applyNumberFormat="1" applyFont="1" applyFill="1" applyBorder="1" applyAlignment="1" applyProtection="1">
      <alignment vertical="center"/>
      <protection/>
    </xf>
    <xf numFmtId="168" fontId="24" fillId="0" borderId="51" xfId="0" applyNumberFormat="1" applyFont="1" applyFill="1" applyBorder="1" applyAlignment="1" applyProtection="1">
      <alignment vertical="center"/>
      <protection/>
    </xf>
    <xf numFmtId="49" fontId="17" fillId="0" borderId="49" xfId="0" applyNumberFormat="1" applyFont="1" applyBorder="1" applyAlignment="1">
      <alignment horizontal="left" vertic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justify" vertical="top" wrapText="1"/>
    </xf>
    <xf numFmtId="165" fontId="17" fillId="0" borderId="49" xfId="0" applyNumberFormat="1" applyFont="1" applyBorder="1" applyAlignment="1" applyProtection="1">
      <alignment horizontal="right" vertical="center"/>
      <protection/>
    </xf>
    <xf numFmtId="168" fontId="24" fillId="4" borderId="53" xfId="0" applyNumberFormat="1" applyFont="1" applyFill="1" applyBorder="1" applyAlignment="1" applyProtection="1">
      <alignment vertical="center"/>
      <protection/>
    </xf>
    <xf numFmtId="168" fontId="24" fillId="4" borderId="54" xfId="0" applyNumberFormat="1" applyFont="1" applyFill="1" applyBorder="1" applyAlignment="1" applyProtection="1">
      <alignment vertical="center"/>
      <protection/>
    </xf>
    <xf numFmtId="168" fontId="24" fillId="0" borderId="55" xfId="0" applyNumberFormat="1" applyFont="1" applyFill="1" applyBorder="1" applyAlignment="1" applyProtection="1">
      <alignment vertical="center"/>
      <protection/>
    </xf>
    <xf numFmtId="4" fontId="17" fillId="0" borderId="51" xfId="0" applyNumberFormat="1" applyFont="1" applyBorder="1" applyAlignment="1" applyProtection="1">
      <alignment horizontal="right" vertical="center"/>
      <protection/>
    </xf>
    <xf numFmtId="168" fontId="24" fillId="0" borderId="56" xfId="0" applyNumberFormat="1" applyFont="1" applyFill="1" applyBorder="1" applyAlignment="1" applyProtection="1">
      <alignment vertical="center"/>
      <protection/>
    </xf>
    <xf numFmtId="49" fontId="17" fillId="0" borderId="55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justify" vertical="center" wrapText="1"/>
    </xf>
    <xf numFmtId="0" fontId="17" fillId="0" borderId="55" xfId="0" applyFont="1" applyBorder="1" applyAlignment="1" applyProtection="1">
      <alignment horizontal="center" vertical="center" wrapText="1"/>
      <protection/>
    </xf>
    <xf numFmtId="2" fontId="17" fillId="0" borderId="55" xfId="0" applyNumberFormat="1" applyFont="1" applyBorder="1" applyAlignment="1" applyProtection="1">
      <alignment horizontal="right" vertical="center"/>
      <protection/>
    </xf>
    <xf numFmtId="168" fontId="17" fillId="3" borderId="55" xfId="0" applyNumberFormat="1" applyFont="1" applyFill="1" applyBorder="1" applyAlignment="1" applyProtection="1">
      <alignment vertical="center"/>
      <protection locked="0"/>
    </xf>
    <xf numFmtId="168" fontId="17" fillId="0" borderId="55" xfId="0" applyNumberFormat="1" applyFont="1" applyBorder="1" applyAlignment="1" applyProtection="1">
      <alignment vertical="center"/>
      <protection/>
    </xf>
    <xf numFmtId="168" fontId="24" fillId="0" borderId="57" xfId="0" applyNumberFormat="1" applyFont="1" applyFill="1" applyBorder="1" applyAlignment="1" applyProtection="1">
      <alignment vertical="center"/>
      <protection/>
    </xf>
    <xf numFmtId="4" fontId="17" fillId="0" borderId="49" xfId="0" applyNumberFormat="1" applyFont="1" applyBorder="1" applyAlignment="1" applyProtection="1">
      <alignment horizontal="right" vertical="center"/>
      <protection/>
    </xf>
    <xf numFmtId="168" fontId="24" fillId="0" borderId="58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/>
      <protection/>
    </xf>
    <xf numFmtId="168" fontId="17" fillId="0" borderId="0" xfId="0" applyNumberFormat="1" applyFont="1" applyFill="1" applyBorder="1" applyAlignment="1" applyProtection="1">
      <alignment vertical="center"/>
      <protection locked="0"/>
    </xf>
    <xf numFmtId="168" fontId="17" fillId="0" borderId="0" xfId="0" applyNumberFormat="1" applyFont="1" applyFill="1" applyBorder="1" applyAlignment="1" applyProtection="1">
      <alignment vertical="center"/>
      <protection/>
    </xf>
    <xf numFmtId="168" fontId="24" fillId="0" borderId="35" xfId="0" applyNumberFormat="1" applyFont="1" applyFill="1" applyBorder="1" applyAlignment="1" applyProtection="1">
      <alignment vertical="center"/>
      <protection/>
    </xf>
    <xf numFmtId="168" fontId="24" fillId="0" borderId="59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Protection="1">
      <protection/>
    </xf>
    <xf numFmtId="49" fontId="24" fillId="0" borderId="9" xfId="0" applyNumberFormat="1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left" vertical="center" wrapText="1"/>
    </xf>
    <xf numFmtId="3" fontId="24" fillId="0" borderId="20" xfId="0" applyNumberFormat="1" applyFont="1" applyFill="1" applyBorder="1" applyAlignment="1" applyProtection="1">
      <alignment vertical="center"/>
      <protection/>
    </xf>
    <xf numFmtId="165" fontId="24" fillId="0" borderId="20" xfId="0" applyNumberFormat="1" applyFont="1" applyFill="1" applyBorder="1" applyAlignment="1" applyProtection="1">
      <alignment vertical="center"/>
      <protection/>
    </xf>
    <xf numFmtId="4" fontId="17" fillId="0" borderId="20" xfId="0" applyNumberFormat="1" applyFont="1" applyFill="1" applyBorder="1" applyAlignment="1" applyProtection="1">
      <alignment vertical="center"/>
      <protection locked="0"/>
    </xf>
    <xf numFmtId="4" fontId="17" fillId="0" borderId="20" xfId="0" applyNumberFormat="1" applyFont="1" applyFill="1" applyBorder="1" applyAlignment="1" applyProtection="1">
      <alignment vertical="center"/>
      <protection/>
    </xf>
    <xf numFmtId="4" fontId="24" fillId="0" borderId="31" xfId="0" applyNumberFormat="1" applyFont="1" applyFill="1" applyBorder="1" applyAlignment="1" applyProtection="1">
      <alignment vertical="center"/>
      <protection/>
    </xf>
    <xf numFmtId="1" fontId="24" fillId="0" borderId="9" xfId="0" applyNumberFormat="1" applyFont="1" applyFill="1" applyBorder="1" applyProtection="1">
      <protection/>
    </xf>
    <xf numFmtId="0" fontId="31" fillId="0" borderId="51" xfId="0" applyFont="1" applyBorder="1" applyAlignment="1">
      <alignment vertical="center"/>
    </xf>
    <xf numFmtId="49" fontId="17" fillId="0" borderId="51" xfId="0" applyNumberFormat="1" applyFont="1" applyBorder="1" applyAlignment="1" applyProtection="1">
      <alignment wrapText="1"/>
      <protection/>
    </xf>
    <xf numFmtId="165" fontId="17" fillId="0" borderId="51" xfId="0" applyNumberFormat="1" applyFont="1" applyBorder="1" applyAlignment="1" applyProtection="1">
      <alignment horizontal="right" vertical="center"/>
      <protection/>
    </xf>
    <xf numFmtId="168" fontId="17" fillId="5" borderId="51" xfId="0" applyNumberFormat="1" applyFont="1" applyFill="1" applyBorder="1" applyAlignment="1" applyProtection="1">
      <alignment vertical="center"/>
      <protection locked="0"/>
    </xf>
    <xf numFmtId="168" fontId="24" fillId="6" borderId="52" xfId="0" applyNumberFormat="1" applyFont="1" applyFill="1" applyBorder="1" applyAlignment="1" applyProtection="1">
      <alignment vertical="center"/>
      <protection/>
    </xf>
    <xf numFmtId="168" fontId="24" fillId="0" borderId="51" xfId="0" applyNumberFormat="1" applyFont="1" applyBorder="1" applyAlignment="1" applyProtection="1">
      <alignment vertical="center"/>
      <protection/>
    </xf>
    <xf numFmtId="1" fontId="17" fillId="0" borderId="34" xfId="0" applyNumberFormat="1" applyFont="1" applyBorder="1" applyProtection="1">
      <protection/>
    </xf>
    <xf numFmtId="49" fontId="17" fillId="0" borderId="0" xfId="21" applyNumberFormat="1" applyFont="1" applyAlignment="1" applyProtection="1">
      <alignment vertical="top" wrapText="1"/>
      <protection/>
    </xf>
    <xf numFmtId="0" fontId="17" fillId="0" borderId="0" xfId="21" applyFont="1" applyAlignment="1" applyProtection="1">
      <alignment/>
      <protection/>
    </xf>
    <xf numFmtId="0" fontId="17" fillId="0" borderId="0" xfId="21" applyFont="1" applyAlignment="1">
      <alignment/>
      <protection/>
    </xf>
    <xf numFmtId="0" fontId="32" fillId="0" borderId="0" xfId="0" applyFont="1"/>
    <xf numFmtId="0" fontId="16" fillId="0" borderId="0" xfId="0" applyFont="1"/>
    <xf numFmtId="0" fontId="33" fillId="0" borderId="0" xfId="0" applyFont="1"/>
    <xf numFmtId="0" fontId="0" fillId="0" borderId="0" xfId="0" applyFill="1"/>
    <xf numFmtId="0" fontId="34" fillId="0" borderId="0" xfId="0" applyFont="1"/>
    <xf numFmtId="0" fontId="34" fillId="0" borderId="0" xfId="0" applyFont="1" applyFill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16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70" fontId="39" fillId="0" borderId="0" xfId="0" applyNumberFormat="1" applyFont="1" applyFill="1" applyBorder="1" applyAlignment="1">
      <alignment/>
    </xf>
    <xf numFmtId="171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173" fontId="39" fillId="0" borderId="0" xfId="0" applyNumberFormat="1" applyFont="1" applyAlignment="1">
      <alignment/>
    </xf>
    <xf numFmtId="174" fontId="39" fillId="0" borderId="0" xfId="0" applyNumberFormat="1" applyFont="1" applyAlignment="1">
      <alignment/>
    </xf>
    <xf numFmtId="49" fontId="40" fillId="0" borderId="60" xfId="0" applyNumberFormat="1" applyFont="1" applyBorder="1" applyAlignment="1">
      <alignment horizontal="right"/>
    </xf>
    <xf numFmtId="49" fontId="40" fillId="0" borderId="60" xfId="0" applyNumberFormat="1" applyFont="1" applyBorder="1" applyAlignment="1">
      <alignment horizontal="center"/>
    </xf>
    <xf numFmtId="49" fontId="40" fillId="0" borderId="60" xfId="0" applyNumberFormat="1" applyFont="1" applyBorder="1" applyAlignment="1">
      <alignment horizontal="left"/>
    </xf>
    <xf numFmtId="0" fontId="40" fillId="0" borderId="60" xfId="0" applyNumberFormat="1" applyFont="1" applyBorder="1" applyAlignment="1">
      <alignment horizontal="left"/>
    </xf>
    <xf numFmtId="174" fontId="40" fillId="0" borderId="60" xfId="0" applyNumberFormat="1" applyFont="1" applyBorder="1" applyAlignment="1">
      <alignment horizontal="right"/>
    </xf>
    <xf numFmtId="49" fontId="4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left"/>
    </xf>
    <xf numFmtId="0" fontId="40" fillId="0" borderId="0" xfId="0" applyNumberFormat="1" applyFont="1" applyAlignment="1">
      <alignment horizontal="left" wrapText="1"/>
    </xf>
    <xf numFmtId="174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 horizontal="right"/>
    </xf>
    <xf numFmtId="16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left"/>
    </xf>
    <xf numFmtId="170" fontId="41" fillId="0" borderId="0" xfId="0" applyNumberFormat="1" applyFont="1" applyFill="1" applyBorder="1" applyAlignment="1">
      <alignment/>
    </xf>
    <xf numFmtId="171" fontId="41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173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74" fontId="4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169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left"/>
    </xf>
    <xf numFmtId="170" fontId="40" fillId="0" borderId="0" xfId="0" applyNumberFormat="1" applyFont="1" applyFill="1" applyBorder="1" applyAlignment="1">
      <alignment/>
    </xf>
    <xf numFmtId="171" fontId="40" fillId="0" borderId="0" xfId="0" applyNumberFormat="1" applyFont="1" applyAlignment="1">
      <alignment/>
    </xf>
    <xf numFmtId="175" fontId="40" fillId="0" borderId="0" xfId="0" applyNumberFormat="1" applyFont="1" applyAlignment="1">
      <alignment/>
    </xf>
    <xf numFmtId="173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174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169" fontId="42" fillId="0" borderId="61" xfId="0" applyNumberFormat="1" applyFont="1" applyBorder="1" applyAlignment="1">
      <alignment horizontal="right" vertical="top"/>
    </xf>
    <xf numFmtId="49" fontId="42" fillId="0" borderId="61" xfId="0" applyNumberFormat="1" applyFont="1" applyBorder="1" applyAlignment="1">
      <alignment horizontal="center" vertical="top"/>
    </xf>
    <xf numFmtId="49" fontId="42" fillId="0" borderId="61" xfId="0" applyNumberFormat="1" applyFont="1" applyBorder="1" applyAlignment="1">
      <alignment horizontal="left" vertical="top"/>
    </xf>
    <xf numFmtId="0" fontId="42" fillId="0" borderId="61" xfId="0" applyNumberFormat="1" applyFont="1" applyBorder="1" applyAlignment="1">
      <alignment horizontal="left" vertical="top" wrapText="1"/>
    </xf>
    <xf numFmtId="170" fontId="43" fillId="0" borderId="61" xfId="0" applyNumberFormat="1" applyFont="1" applyFill="1" applyBorder="1" applyAlignment="1">
      <alignment horizontal="right" vertical="top"/>
    </xf>
    <xf numFmtId="176" fontId="42" fillId="0" borderId="61" xfId="0" applyNumberFormat="1" applyFont="1" applyBorder="1" applyAlignment="1">
      <alignment horizontal="right" vertical="top"/>
    </xf>
    <xf numFmtId="171" fontId="42" fillId="0" borderId="61" xfId="0" applyNumberFormat="1" applyFont="1" applyBorder="1" applyAlignment="1">
      <alignment horizontal="right" vertical="top"/>
    </xf>
    <xf numFmtId="175" fontId="42" fillId="0" borderId="61" xfId="0" applyNumberFormat="1" applyFont="1" applyBorder="1" applyAlignment="1">
      <alignment horizontal="right" vertical="top"/>
    </xf>
    <xf numFmtId="173" fontId="42" fillId="0" borderId="61" xfId="0" applyNumberFormat="1" applyFont="1" applyBorder="1" applyAlignment="1">
      <alignment horizontal="right" vertical="top"/>
    </xf>
    <xf numFmtId="174" fontId="42" fillId="0" borderId="61" xfId="0" applyNumberFormat="1" applyFont="1" applyBorder="1" applyAlignment="1">
      <alignment horizontal="right" vertical="top"/>
    </xf>
    <xf numFmtId="172" fontId="42" fillId="0" borderId="61" xfId="0" applyNumberFormat="1" applyFont="1" applyBorder="1" applyAlignment="1">
      <alignment horizontal="right" vertical="top"/>
    </xf>
    <xf numFmtId="169" fontId="44" fillId="0" borderId="0" xfId="0" applyNumberFormat="1" applyFont="1" applyAlignment="1">
      <alignment horizontal="right" vertical="top"/>
    </xf>
    <xf numFmtId="49" fontId="44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left" vertical="top"/>
    </xf>
    <xf numFmtId="49" fontId="44" fillId="0" borderId="0" xfId="0" applyNumberFormat="1" applyFont="1" applyAlignment="1">
      <alignment horizontal="left" vertical="top" wrapText="1"/>
    </xf>
    <xf numFmtId="170" fontId="45" fillId="0" borderId="0" xfId="0" applyNumberFormat="1" applyFont="1" applyFill="1" applyBorder="1" applyAlignment="1">
      <alignment horizontal="right" vertical="top"/>
    </xf>
    <xf numFmtId="171" fontId="44" fillId="0" borderId="0" xfId="0" applyNumberFormat="1" applyFont="1" applyAlignment="1">
      <alignment horizontal="right" vertical="top"/>
    </xf>
    <xf numFmtId="175" fontId="44" fillId="0" borderId="0" xfId="0" applyNumberFormat="1" applyFont="1" applyAlignment="1">
      <alignment horizontal="right" vertical="top"/>
    </xf>
    <xf numFmtId="173" fontId="44" fillId="0" borderId="0" xfId="0" applyNumberFormat="1" applyFont="1" applyAlignment="1">
      <alignment horizontal="right" vertical="top"/>
    </xf>
    <xf numFmtId="174" fontId="44" fillId="0" borderId="0" xfId="0" applyNumberFormat="1" applyFont="1" applyAlignment="1">
      <alignment horizontal="right" vertical="top"/>
    </xf>
    <xf numFmtId="0" fontId="46" fillId="0" borderId="0" xfId="0" applyFont="1"/>
    <xf numFmtId="0" fontId="47" fillId="0" borderId="0" xfId="0" applyFont="1"/>
    <xf numFmtId="17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" fontId="0" fillId="0" borderId="0" xfId="0" applyNumberFormat="1"/>
    <xf numFmtId="49" fontId="48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9" fontId="51" fillId="0" borderId="0" xfId="0" applyNumberFormat="1" applyFont="1" applyFill="1" applyBorder="1" applyAlignment="1" applyProtection="1">
      <alignment horizontal="left" vertical="center"/>
      <protection/>
    </xf>
    <xf numFmtId="49" fontId="52" fillId="0" borderId="0" xfId="0" applyNumberFormat="1" applyFont="1" applyAlignment="1">
      <alignment wrapText="1"/>
    </xf>
    <xf numFmtId="49" fontId="51" fillId="0" borderId="0" xfId="0" applyNumberFormat="1" applyFont="1" applyBorder="1" applyAlignment="1">
      <alignment horizontal="left"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/>
    <xf numFmtId="4" fontId="0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left"/>
    </xf>
    <xf numFmtId="49" fontId="54" fillId="0" borderId="0" xfId="0" applyNumberFormat="1" applyFont="1" applyBorder="1" applyAlignment="1">
      <alignment horizontal="left"/>
    </xf>
    <xf numFmtId="49" fontId="50" fillId="0" borderId="0" xfId="0" applyNumberFormat="1" applyFont="1" applyAlignment="1">
      <alignment horizontal="center"/>
    </xf>
    <xf numFmtId="4" fontId="50" fillId="0" borderId="0" xfId="0" applyNumberFormat="1" applyFont="1"/>
    <xf numFmtId="49" fontId="54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/>
    <xf numFmtId="49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/>
    <xf numFmtId="49" fontId="51" fillId="7" borderId="62" xfId="0" applyNumberFormat="1" applyFont="1" applyFill="1" applyBorder="1" applyAlignment="1">
      <alignment horizontal="center"/>
    </xf>
    <xf numFmtId="4" fontId="51" fillId="7" borderId="62" xfId="0" applyNumberFormat="1" applyFont="1" applyFill="1" applyBorder="1" applyAlignment="1">
      <alignment horizontal="center"/>
    </xf>
    <xf numFmtId="177" fontId="49" fillId="0" borderId="62" xfId="0" applyNumberFormat="1" applyFont="1" applyBorder="1" applyAlignment="1">
      <alignment horizontal="justify" vertical="center"/>
    </xf>
    <xf numFmtId="0" fontId="49" fillId="0" borderId="62" xfId="0" applyFont="1" applyBorder="1" applyAlignment="1">
      <alignment horizontal="justify" vertical="center" wrapText="1"/>
    </xf>
    <xf numFmtId="0" fontId="49" fillId="0" borderId="62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178" fontId="49" fillId="0" borderId="62" xfId="0" applyNumberFormat="1" applyFont="1" applyFill="1" applyBorder="1" applyAlignment="1">
      <alignment horizontal="right" vertical="center"/>
    </xf>
    <xf numFmtId="0" fontId="49" fillId="0" borderId="62" xfId="0" applyFont="1" applyBorder="1" applyAlignment="1">
      <alignment horizontal="justify" vertical="center"/>
    </xf>
    <xf numFmtId="0" fontId="49" fillId="0" borderId="62" xfId="0" applyFont="1" applyBorder="1" applyAlignment="1">
      <alignment horizontal="center" vertical="center"/>
    </xf>
    <xf numFmtId="177" fontId="49" fillId="0" borderId="62" xfId="0" applyNumberFormat="1" applyFont="1" applyBorder="1" applyAlignment="1">
      <alignment horizontal="justify" vertical="top"/>
    </xf>
    <xf numFmtId="179" fontId="49" fillId="0" borderId="62" xfId="0" applyNumberFormat="1" applyFont="1" applyBorder="1" applyAlignment="1">
      <alignment horizontal="justify" vertical="center"/>
    </xf>
    <xf numFmtId="1" fontId="49" fillId="0" borderId="62" xfId="0" applyNumberFormat="1" applyFont="1" applyFill="1" applyBorder="1" applyAlignment="1">
      <alignment horizontal="center" vertical="center"/>
    </xf>
    <xf numFmtId="49" fontId="49" fillId="7" borderId="63" xfId="0" applyNumberFormat="1" applyFont="1" applyFill="1" applyBorder="1" applyAlignment="1">
      <alignment horizontal="center"/>
    </xf>
    <xf numFmtId="0" fontId="51" fillId="7" borderId="64" xfId="0" applyFont="1" applyFill="1" applyBorder="1"/>
    <xf numFmtId="49" fontId="56" fillId="7" borderId="64" xfId="0" applyNumberFormat="1" applyFont="1" applyFill="1" applyBorder="1" applyAlignment="1">
      <alignment horizontal="center"/>
    </xf>
    <xf numFmtId="1" fontId="56" fillId="7" borderId="64" xfId="0" applyNumberFormat="1" applyFont="1" applyFill="1" applyBorder="1" applyAlignment="1">
      <alignment horizontal="center"/>
    </xf>
    <xf numFmtId="180" fontId="49" fillId="7" borderId="64" xfId="0" applyNumberFormat="1" applyFont="1" applyFill="1" applyBorder="1" applyAlignment="1">
      <alignment horizontal="right"/>
    </xf>
    <xf numFmtId="180" fontId="49" fillId="7" borderId="65" xfId="0" applyNumberFormat="1" applyFont="1" applyFill="1" applyBorder="1" applyAlignment="1">
      <alignment horizontal="right"/>
    </xf>
    <xf numFmtId="0" fontId="49" fillId="0" borderId="63" xfId="0" applyNumberFormat="1" applyFont="1" applyBorder="1" applyAlignment="1">
      <alignment horizontal="center"/>
    </xf>
    <xf numFmtId="49" fontId="49" fillId="0" borderId="64" xfId="0" applyNumberFormat="1" applyFont="1" applyFill="1" applyBorder="1" applyAlignment="1">
      <alignment horizontal="left"/>
    </xf>
    <xf numFmtId="49" fontId="49" fillId="0" borderId="64" xfId="0" applyNumberFormat="1" applyFont="1" applyBorder="1" applyAlignment="1">
      <alignment horizontal="center"/>
    </xf>
    <xf numFmtId="3" fontId="49" fillId="0" borderId="64" xfId="0" applyNumberFormat="1" applyFont="1" applyBorder="1" applyAlignment="1">
      <alignment horizontal="center"/>
    </xf>
    <xf numFmtId="180" fontId="49" fillId="0" borderId="64" xfId="0" applyNumberFormat="1" applyFont="1" applyBorder="1"/>
    <xf numFmtId="180" fontId="56" fillId="0" borderId="65" xfId="0" applyNumberFormat="1" applyFont="1" applyFill="1" applyBorder="1" applyAlignment="1">
      <alignment horizontal="right"/>
    </xf>
    <xf numFmtId="0" fontId="49" fillId="0" borderId="66" xfId="0" applyNumberFormat="1" applyFont="1" applyBorder="1" applyAlignment="1">
      <alignment horizontal="center"/>
    </xf>
    <xf numFmtId="49" fontId="49" fillId="0" borderId="0" xfId="0" applyNumberFormat="1" applyFont="1" applyFill="1" applyBorder="1"/>
    <xf numFmtId="49" fontId="49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180" fontId="49" fillId="0" borderId="0" xfId="0" applyNumberFormat="1" applyFont="1" applyBorder="1"/>
    <xf numFmtId="180" fontId="56" fillId="0" borderId="67" xfId="0" applyNumberFormat="1" applyFont="1" applyFill="1" applyBorder="1" applyAlignment="1">
      <alignment horizontal="right"/>
    </xf>
    <xf numFmtId="0" fontId="57" fillId="7" borderId="68" xfId="0" applyNumberFormat="1" applyFont="1" applyFill="1" applyBorder="1" applyAlignment="1">
      <alignment horizontal="center" vertical="center"/>
    </xf>
    <xf numFmtId="49" fontId="57" fillId="7" borderId="69" xfId="0" applyNumberFormat="1" applyFont="1" applyFill="1" applyBorder="1" applyAlignment="1">
      <alignment horizontal="left" vertical="center"/>
    </xf>
    <xf numFmtId="49" fontId="57" fillId="7" borderId="69" xfId="0" applyNumberFormat="1" applyFont="1" applyFill="1" applyBorder="1" applyAlignment="1">
      <alignment horizontal="center" vertical="center"/>
    </xf>
    <xf numFmtId="1" fontId="57" fillId="7" borderId="69" xfId="0" applyNumberFormat="1" applyFont="1" applyFill="1" applyBorder="1" applyAlignment="1">
      <alignment horizontal="center" vertical="center"/>
    </xf>
    <xf numFmtId="181" fontId="57" fillId="7" borderId="69" xfId="0" applyNumberFormat="1" applyFont="1" applyFill="1" applyBorder="1" applyAlignment="1">
      <alignment horizontal="right" vertical="center"/>
    </xf>
    <xf numFmtId="180" fontId="57" fillId="7" borderId="7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" fontId="0" fillId="0" borderId="0" xfId="0" applyNumberFormat="1" applyBorder="1"/>
    <xf numFmtId="49" fontId="0" fillId="0" borderId="0" xfId="0" applyNumberFormat="1" applyFont="1" applyBorder="1" applyAlignment="1">
      <alignment horizontal="center"/>
    </xf>
    <xf numFmtId="49" fontId="58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Border="1"/>
    <xf numFmtId="178" fontId="60" fillId="0" borderId="0" xfId="0" applyNumberFormat="1" applyFont="1" applyFill="1" applyBorder="1" applyAlignment="1">
      <alignment horizontal="right" vertical="center"/>
    </xf>
    <xf numFmtId="14" fontId="61" fillId="0" borderId="0" xfId="0" applyNumberFormat="1" applyFont="1" applyBorder="1" applyAlignment="1">
      <alignment horizontal="left"/>
    </xf>
    <xf numFmtId="168" fontId="60" fillId="0" borderId="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/>
    <xf numFmtId="49" fontId="59" fillId="0" borderId="0" xfId="0" applyNumberFormat="1" applyFont="1" applyFill="1" applyBorder="1"/>
    <xf numFmtId="0" fontId="3" fillId="0" borderId="36" xfId="20" applyFont="1" applyBorder="1" applyAlignment="1">
      <alignment wrapText="1"/>
      <protection/>
    </xf>
    <xf numFmtId="0" fontId="3" fillId="0" borderId="36" xfId="20" applyFont="1" applyBorder="1" applyAlignment="1">
      <alignment horizontal="left"/>
      <protection/>
    </xf>
    <xf numFmtId="0" fontId="0" fillId="0" borderId="0" xfId="0" applyAlignment="1">
      <alignment horizontal="left" wrapText="1"/>
    </xf>
    <xf numFmtId="0" fontId="2" fillId="0" borderId="71" xfId="0" applyFont="1" applyBorder="1" applyAlignment="1">
      <alignment horizontal="center" vertical="top"/>
    </xf>
    <xf numFmtId="0" fontId="4" fillId="0" borderId="4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1" fillId="0" borderId="73" xfId="0" applyFont="1" applyBorder="1" applyAlignment="1">
      <alignment horizontal="center" shrinkToFit="1"/>
    </xf>
    <xf numFmtId="166" fontId="1" fillId="0" borderId="10" xfId="0" applyNumberFormat="1" applyFont="1" applyBorder="1" applyAlignment="1">
      <alignment horizontal="right" indent="13"/>
    </xf>
    <xf numFmtId="166" fontId="6" fillId="2" borderId="23" xfId="0" applyNumberFormat="1" applyFont="1" applyFill="1" applyBorder="1" applyAlignment="1">
      <alignment horizontal="right" indent="13"/>
    </xf>
    <xf numFmtId="0" fontId="8" fillId="0" borderId="0" xfId="0" applyFont="1" applyBorder="1" applyAlignment="1">
      <alignment horizontal="left" vertical="top" wrapText="1"/>
    </xf>
    <xf numFmtId="3" fontId="3" fillId="2" borderId="46" xfId="0" applyNumberFormat="1" applyFont="1" applyFill="1" applyBorder="1" applyAlignment="1">
      <alignment horizontal="right"/>
    </xf>
    <xf numFmtId="0" fontId="1" fillId="0" borderId="74" xfId="20" applyFont="1" applyBorder="1" applyAlignment="1">
      <alignment horizontal="center"/>
      <protection/>
    </xf>
    <xf numFmtId="0" fontId="1" fillId="0" borderId="75" xfId="20" applyFont="1" applyBorder="1" applyAlignment="1">
      <alignment horizontal="center"/>
      <protection/>
    </xf>
    <xf numFmtId="0" fontId="1" fillId="0" borderId="76" xfId="20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20" applyFont="1" applyBorder="1" applyAlignment="1">
      <alignment horizontal="center"/>
      <protection/>
    </xf>
    <xf numFmtId="49" fontId="1" fillId="0" borderId="75" xfId="20" applyNumberFormat="1" applyFont="1" applyBorder="1" applyAlignment="1">
      <alignment horizontal="center"/>
      <protection/>
    </xf>
    <xf numFmtId="0" fontId="1" fillId="0" borderId="76" xfId="20" applyFont="1" applyBorder="1" applyAlignment="1">
      <alignment horizontal="center" shrinkToFit="1"/>
      <protection/>
    </xf>
    <xf numFmtId="49" fontId="17" fillId="0" borderId="0" xfId="0" applyNumberFormat="1" applyFont="1" applyAlignment="1" applyProtection="1">
      <alignment vertical="top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NumberFormat="1" applyFont="1" applyAlignment="1" applyProtection="1">
      <alignment vertical="top" wrapText="1"/>
      <protection/>
    </xf>
    <xf numFmtId="0" fontId="23" fillId="8" borderId="9" xfId="0" applyFont="1" applyFill="1" applyBorder="1" applyAlignment="1">
      <alignment horizontal="right"/>
    </xf>
    <xf numFmtId="0" fontId="17" fillId="8" borderId="9" xfId="0" applyFont="1" applyFill="1" applyBorder="1" applyAlignment="1">
      <alignment/>
    </xf>
    <xf numFmtId="0" fontId="17" fillId="8" borderId="47" xfId="0" applyFont="1" applyFill="1" applyBorder="1" applyAlignment="1">
      <alignment/>
    </xf>
    <xf numFmtId="167" fontId="23" fillId="0" borderId="77" xfId="0" applyNumberFormat="1" applyFont="1" applyBorder="1" applyAlignment="1">
      <alignment horizontal="right"/>
    </xf>
    <xf numFmtId="167" fontId="23" fillId="0" borderId="41" xfId="0" applyNumberFormat="1" applyFont="1" applyBorder="1" applyAlignment="1">
      <alignment horizontal="right"/>
    </xf>
    <xf numFmtId="167" fontId="23" fillId="0" borderId="42" xfId="0" applyNumberFormat="1" applyFont="1" applyBorder="1" applyAlignment="1">
      <alignment horizontal="right"/>
    </xf>
    <xf numFmtId="0" fontId="23" fillId="8" borderId="47" xfId="0" applyFont="1" applyFill="1" applyBorder="1" applyAlignment="1">
      <alignment horizontal="right"/>
    </xf>
    <xf numFmtId="0" fontId="23" fillId="8" borderId="8" xfId="0" applyFont="1" applyFill="1" applyBorder="1" applyAlignment="1">
      <alignment horizontal="right"/>
    </xf>
    <xf numFmtId="0" fontId="23" fillId="8" borderId="14" xfId="0" applyFont="1" applyFill="1" applyBorder="1" applyAlignment="1">
      <alignment horizontal="right"/>
    </xf>
    <xf numFmtId="167" fontId="23" fillId="0" borderId="16" xfId="0" applyNumberFormat="1" applyFont="1" applyBorder="1" applyAlignment="1">
      <alignment horizontal="right"/>
    </xf>
    <xf numFmtId="167" fontId="23" fillId="0" borderId="17" xfId="0" applyNumberFormat="1" applyFont="1" applyBorder="1" applyAlignment="1">
      <alignment horizontal="right"/>
    </xf>
    <xf numFmtId="167" fontId="23" fillId="0" borderId="18" xfId="0" applyNumberFormat="1" applyFont="1" applyBorder="1" applyAlignment="1">
      <alignment horizontal="right"/>
    </xf>
    <xf numFmtId="49" fontId="24" fillId="0" borderId="47" xfId="0" applyNumberFormat="1" applyFont="1" applyBorder="1" applyAlignment="1" applyProtection="1">
      <alignment vertical="top" wrapText="1"/>
      <protection/>
    </xf>
    <xf numFmtId="0" fontId="17" fillId="0" borderId="8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_výměna ležatých rozvodů - Pankrác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1.25" style="0" customWidth="1"/>
    <col min="2" max="2" width="13.625" style="0" customWidth="1"/>
    <col min="3" max="3" width="15.125" style="0" customWidth="1"/>
    <col min="4" max="4" width="13.25390625" style="0" customWidth="1"/>
    <col min="5" max="5" width="18.125" style="0" customWidth="1"/>
    <col min="6" max="6" width="20.375" style="0" customWidth="1"/>
    <col min="7" max="7" width="14.00390625" style="0" customWidth="1"/>
    <col min="8" max="1025" width="8.625" style="0" customWidth="1"/>
  </cols>
  <sheetData>
    <row r="1" spans="1:7" ht="24.75" customHeight="1">
      <c r="A1" s="409" t="s">
        <v>0</v>
      </c>
      <c r="B1" s="409"/>
      <c r="C1" s="409"/>
      <c r="D1" s="409"/>
      <c r="E1" s="409"/>
      <c r="F1" s="409"/>
      <c r="G1" s="409"/>
    </row>
    <row r="2" spans="1:7" ht="12.75" customHeight="1">
      <c r="A2" s="1" t="s">
        <v>1</v>
      </c>
      <c r="B2" s="2"/>
      <c r="C2" s="3" t="str">
        <f>Rekapitulace!H1</f>
        <v>A01</v>
      </c>
      <c r="D2" s="3" t="str">
        <f>Rekapitulace!G2</f>
        <v>nabídkový K1 (I/2016)</v>
      </c>
      <c r="E2" s="2"/>
      <c r="F2" s="4" t="s">
        <v>2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95" customHeight="1">
      <c r="A5" s="13" t="s">
        <v>6</v>
      </c>
      <c r="B5" s="14"/>
      <c r="C5" s="15" t="s">
        <v>7</v>
      </c>
      <c r="D5" s="16"/>
      <c r="E5" s="17"/>
      <c r="F5" s="9" t="s">
        <v>8</v>
      </c>
      <c r="G5" s="10"/>
    </row>
    <row r="6" spans="1:7" ht="12.95" customHeight="1">
      <c r="A6" s="11" t="s">
        <v>9</v>
      </c>
      <c r="B6" s="7"/>
      <c r="C6" s="8" t="s">
        <v>10</v>
      </c>
      <c r="D6" s="8"/>
      <c r="E6" s="7"/>
      <c r="F6" s="9" t="s">
        <v>11</v>
      </c>
      <c r="G6" s="18"/>
    </row>
    <row r="7" spans="1:7" ht="12.95" customHeight="1">
      <c r="A7" s="19" t="s">
        <v>12</v>
      </c>
      <c r="B7" s="20"/>
      <c r="C7" s="21" t="s">
        <v>13</v>
      </c>
      <c r="D7" s="22"/>
      <c r="E7" s="22"/>
      <c r="F7" s="23" t="s">
        <v>14</v>
      </c>
      <c r="G7" s="18">
        <f>IF(PocetMJ=0,,ROUND((F30+F32)/PocetMJ,1))</f>
        <v>0</v>
      </c>
    </row>
    <row r="8" spans="1:8" ht="12.75">
      <c r="A8" s="24" t="s">
        <v>15</v>
      </c>
      <c r="B8" s="9"/>
      <c r="C8" s="410"/>
      <c r="D8" s="410"/>
      <c r="E8" s="410"/>
      <c r="F8" s="9" t="s">
        <v>16</v>
      </c>
      <c r="G8" s="25"/>
      <c r="H8" s="26"/>
    </row>
    <row r="9" spans="1:8" ht="12.75">
      <c r="A9" s="24" t="s">
        <v>17</v>
      </c>
      <c r="B9" s="9"/>
      <c r="C9" s="410">
        <f>Projektant</f>
        <v>0</v>
      </c>
      <c r="D9" s="410"/>
      <c r="E9" s="410"/>
      <c r="F9" s="9"/>
      <c r="G9" s="25"/>
      <c r="H9" s="26"/>
    </row>
    <row r="10" spans="1:8" ht="12.75">
      <c r="A10" s="24" t="s">
        <v>18</v>
      </c>
      <c r="B10" s="9"/>
      <c r="C10" s="411"/>
      <c r="D10" s="411"/>
      <c r="E10" s="411"/>
      <c r="F10" s="27"/>
      <c r="G10" s="28"/>
      <c r="H10" s="29"/>
    </row>
    <row r="11" spans="1:57" ht="13.5" customHeight="1">
      <c r="A11" s="24" t="s">
        <v>19</v>
      </c>
      <c r="B11" s="9"/>
      <c r="C11" s="411" t="s">
        <v>20</v>
      </c>
      <c r="D11" s="411"/>
      <c r="E11" s="411"/>
      <c r="F11" s="27" t="s">
        <v>21</v>
      </c>
      <c r="G11" s="28" t="s">
        <v>12</v>
      </c>
      <c r="H11" s="26"/>
      <c r="BA11" s="30"/>
      <c r="BB11" s="30"/>
      <c r="BC11" s="30"/>
      <c r="BD11" s="30"/>
      <c r="BE11" s="30"/>
    </row>
    <row r="12" spans="1:8" ht="12.75" customHeight="1">
      <c r="A12" s="31" t="s">
        <v>22</v>
      </c>
      <c r="B12" s="7"/>
      <c r="C12" s="412"/>
      <c r="D12" s="412"/>
      <c r="E12" s="412"/>
      <c r="F12" s="32" t="s">
        <v>23</v>
      </c>
      <c r="G12" s="33"/>
      <c r="H12" s="26"/>
    </row>
    <row r="13" spans="1:8" ht="28.5" customHeight="1">
      <c r="A13" s="413" t="s">
        <v>24</v>
      </c>
      <c r="B13" s="413"/>
      <c r="C13" s="413"/>
      <c r="D13" s="413"/>
      <c r="E13" s="413"/>
      <c r="F13" s="413"/>
      <c r="G13" s="413"/>
      <c r="H13" s="26"/>
    </row>
    <row r="14" spans="1:7" ht="17.25" customHeight="1">
      <c r="A14" s="34" t="s">
        <v>25</v>
      </c>
      <c r="B14" s="35"/>
      <c r="C14" s="36"/>
      <c r="D14" s="414" t="s">
        <v>26</v>
      </c>
      <c r="E14" s="414"/>
      <c r="F14" s="414"/>
      <c r="G14" s="414"/>
    </row>
    <row r="15" spans="1:7" ht="15.95" customHeight="1">
      <c r="A15" s="38"/>
      <c r="B15" s="39" t="s">
        <v>27</v>
      </c>
      <c r="C15" s="40">
        <f>HSV</f>
        <v>0</v>
      </c>
      <c r="D15" s="41" t="str">
        <f>Rekapitulace!A36</f>
        <v>Ztížené výrobní podmínky</v>
      </c>
      <c r="E15" s="42"/>
      <c r="F15" s="43"/>
      <c r="G15" s="40">
        <f>Rekapitulace!I36</f>
        <v>0</v>
      </c>
    </row>
    <row r="16" spans="1:7" ht="15.95" customHeight="1">
      <c r="A16" s="38" t="s">
        <v>28</v>
      </c>
      <c r="B16" s="39" t="s">
        <v>29</v>
      </c>
      <c r="C16" s="40">
        <f>PSV</f>
        <v>0</v>
      </c>
      <c r="D16" s="6" t="str">
        <f>Rekapitulace!A37</f>
        <v>Oborová přirážka</v>
      </c>
      <c r="E16" s="44"/>
      <c r="F16" s="45"/>
      <c r="G16" s="40">
        <f>Rekapitulace!I37</f>
        <v>0</v>
      </c>
    </row>
    <row r="17" spans="1:7" ht="15.95" customHeight="1">
      <c r="A17" s="38" t="s">
        <v>30</v>
      </c>
      <c r="B17" s="39" t="s">
        <v>31</v>
      </c>
      <c r="C17" s="40">
        <f>Mont</f>
        <v>0</v>
      </c>
      <c r="D17" s="6" t="str">
        <f>Rekapitulace!A38</f>
        <v>Přesun stavebních kapacit</v>
      </c>
      <c r="E17" s="44"/>
      <c r="F17" s="45"/>
      <c r="G17" s="40">
        <f>Rekapitulace!I38</f>
        <v>0</v>
      </c>
    </row>
    <row r="18" spans="1:7" ht="15.95" customHeight="1">
      <c r="A18" s="46" t="s">
        <v>32</v>
      </c>
      <c r="B18" s="47" t="s">
        <v>33</v>
      </c>
      <c r="C18" s="40">
        <f>Dodavka</f>
        <v>0</v>
      </c>
      <c r="D18" s="6" t="str">
        <f>Rekapitulace!A39</f>
        <v>Mimostaveništní doprava</v>
      </c>
      <c r="E18" s="44"/>
      <c r="F18" s="45"/>
      <c r="G18" s="40">
        <f>Rekapitulace!I39</f>
        <v>0</v>
      </c>
    </row>
    <row r="19" spans="1:7" ht="15.95" customHeight="1">
      <c r="A19" s="48" t="s">
        <v>34</v>
      </c>
      <c r="B19" s="39"/>
      <c r="C19" s="40">
        <f>SUM(C15:C18)</f>
        <v>0</v>
      </c>
      <c r="D19" s="6" t="str">
        <f>Rekapitulace!A40</f>
        <v>Zařízení staveniště</v>
      </c>
      <c r="E19" s="44"/>
      <c r="F19" s="45"/>
      <c r="G19" s="40">
        <f>Rekapitulace!I40</f>
        <v>0</v>
      </c>
    </row>
    <row r="20" spans="1:7" ht="15.95" customHeight="1">
      <c r="A20" s="48"/>
      <c r="B20" s="39"/>
      <c r="C20" s="40"/>
      <c r="D20" s="6" t="str">
        <f>Rekapitulace!A41</f>
        <v>Provoz investora</v>
      </c>
      <c r="E20" s="44"/>
      <c r="F20" s="45"/>
      <c r="G20" s="40">
        <f>Rekapitulace!I41</f>
        <v>0</v>
      </c>
    </row>
    <row r="21" spans="1:7" ht="15.95" customHeight="1">
      <c r="A21" s="48" t="s">
        <v>35</v>
      </c>
      <c r="B21" s="39"/>
      <c r="C21" s="40">
        <f>HZS</f>
        <v>0</v>
      </c>
      <c r="D21" s="6" t="str">
        <f>Rekapitulace!A42</f>
        <v>Kompletační činnost (IČD)</v>
      </c>
      <c r="E21" s="44"/>
      <c r="F21" s="45"/>
      <c r="G21" s="40">
        <f>Rekapitulace!I42</f>
        <v>0</v>
      </c>
    </row>
    <row r="22" spans="1:7" ht="15.95" customHeight="1">
      <c r="A22" s="49" t="s">
        <v>36</v>
      </c>
      <c r="B22" s="50"/>
      <c r="C22" s="40">
        <f>C19+C21</f>
        <v>0</v>
      </c>
      <c r="D22" s="6" t="s">
        <v>37</v>
      </c>
      <c r="E22" s="44"/>
      <c r="F22" s="45"/>
      <c r="G22" s="40">
        <f>G23-SUM(G15:G21)</f>
        <v>0</v>
      </c>
    </row>
    <row r="23" spans="1:7" ht="15.95" customHeight="1">
      <c r="A23" s="415" t="s">
        <v>38</v>
      </c>
      <c r="B23" s="415"/>
      <c r="C23" s="51">
        <f>C22+G23</f>
        <v>0</v>
      </c>
      <c r="D23" s="52" t="s">
        <v>39</v>
      </c>
      <c r="E23" s="53"/>
      <c r="F23" s="54"/>
      <c r="G23" s="40">
        <f>VRN</f>
        <v>0</v>
      </c>
    </row>
    <row r="24" spans="1:7" ht="12.75">
      <c r="A24" s="55" t="s">
        <v>40</v>
      </c>
      <c r="B24" s="56"/>
      <c r="C24" s="57"/>
      <c r="D24" s="56" t="s">
        <v>41</v>
      </c>
      <c r="E24" s="56"/>
      <c r="F24" s="58" t="s">
        <v>42</v>
      </c>
      <c r="G24" s="59"/>
    </row>
    <row r="25" spans="1:7" ht="12.75">
      <c r="A25" s="49" t="s">
        <v>43</v>
      </c>
      <c r="B25" s="50"/>
      <c r="C25" s="60"/>
      <c r="D25" s="50" t="s">
        <v>43</v>
      </c>
      <c r="E25" s="61"/>
      <c r="F25" s="62" t="s">
        <v>43</v>
      </c>
      <c r="G25" s="63"/>
    </row>
    <row r="26" spans="1:7" ht="37.5" customHeight="1">
      <c r="A26" s="49" t="s">
        <v>44</v>
      </c>
      <c r="B26" s="64"/>
      <c r="C26" s="60"/>
      <c r="D26" s="50" t="s">
        <v>44</v>
      </c>
      <c r="E26" s="61"/>
      <c r="F26" s="62" t="s">
        <v>44</v>
      </c>
      <c r="G26" s="63"/>
    </row>
    <row r="27" spans="1:7" ht="12.75">
      <c r="A27" s="49"/>
      <c r="B27" s="65"/>
      <c r="C27" s="60"/>
      <c r="D27" s="50"/>
      <c r="E27" s="61"/>
      <c r="F27" s="62"/>
      <c r="G27" s="63"/>
    </row>
    <row r="28" spans="1:7" ht="12.75">
      <c r="A28" s="49" t="s">
        <v>45</v>
      </c>
      <c r="B28" s="50"/>
      <c r="C28" s="60"/>
      <c r="D28" s="62" t="s">
        <v>46</v>
      </c>
      <c r="E28" s="60"/>
      <c r="F28" s="50" t="s">
        <v>46</v>
      </c>
      <c r="G28" s="63"/>
    </row>
    <row r="29" spans="1:7" ht="69" customHeight="1">
      <c r="A29" s="49"/>
      <c r="B29" s="50"/>
      <c r="C29" s="66"/>
      <c r="D29" s="67"/>
      <c r="E29" s="66"/>
      <c r="F29" s="50"/>
      <c r="G29" s="63"/>
    </row>
    <row r="30" spans="1:7" ht="12.75">
      <c r="A30" s="68" t="s">
        <v>47</v>
      </c>
      <c r="B30" s="69"/>
      <c r="C30" s="70">
        <v>21</v>
      </c>
      <c r="D30" s="69" t="s">
        <v>48</v>
      </c>
      <c r="E30" s="71"/>
      <c r="F30" s="416">
        <f>C23-F32</f>
        <v>0</v>
      </c>
      <c r="G30" s="416"/>
    </row>
    <row r="31" spans="1:7" ht="12.75">
      <c r="A31" s="68" t="s">
        <v>49</v>
      </c>
      <c r="B31" s="69"/>
      <c r="C31" s="70">
        <v>21</v>
      </c>
      <c r="D31" s="69" t="s">
        <v>50</v>
      </c>
      <c r="E31" s="71"/>
      <c r="F31" s="416">
        <f>ROUND(PRODUCT(F30,C31/100),0)</f>
        <v>0</v>
      </c>
      <c r="G31" s="416"/>
    </row>
    <row r="32" spans="1:7" ht="12.75">
      <c r="A32" s="68" t="s">
        <v>47</v>
      </c>
      <c r="B32" s="69"/>
      <c r="C32" s="70">
        <v>0</v>
      </c>
      <c r="D32" s="69" t="s">
        <v>50</v>
      </c>
      <c r="E32" s="71"/>
      <c r="F32" s="416">
        <v>0</v>
      </c>
      <c r="G32" s="416"/>
    </row>
    <row r="33" spans="1:7" ht="12.75">
      <c r="A33" s="68" t="s">
        <v>49</v>
      </c>
      <c r="B33" s="72"/>
      <c r="C33" s="73">
        <f>SazbaDPH2</f>
        <v>0</v>
      </c>
      <c r="D33" s="69" t="s">
        <v>50</v>
      </c>
      <c r="E33" s="45"/>
      <c r="F33" s="416">
        <f>ROUND(PRODUCT(F32,C33/100),0)</f>
        <v>0</v>
      </c>
      <c r="G33" s="416"/>
    </row>
    <row r="34" spans="1:7" s="77" customFormat="1" ht="19.5" customHeight="1">
      <c r="A34" s="74" t="s">
        <v>51</v>
      </c>
      <c r="B34" s="75"/>
      <c r="C34" s="75"/>
      <c r="D34" s="75"/>
      <c r="E34" s="76"/>
      <c r="F34" s="417">
        <f>ROUND(SUM(F30:F33),0)</f>
        <v>0</v>
      </c>
      <c r="G34" s="417"/>
    </row>
    <row r="36" spans="1:8" ht="12.75">
      <c r="A36" s="78" t="s">
        <v>52</v>
      </c>
      <c r="B36" s="78"/>
      <c r="C36" s="78"/>
      <c r="D36" s="78"/>
      <c r="E36" s="78"/>
      <c r="F36" s="78"/>
      <c r="G36" s="78"/>
    </row>
    <row r="37" spans="1:8" ht="14.25" customHeight="1">
      <c r="A37" s="78"/>
      <c r="B37" s="418" t="s">
        <v>54</v>
      </c>
      <c r="C37" s="418"/>
      <c r="D37" s="418"/>
      <c r="E37" s="418"/>
      <c r="F37" s="418"/>
      <c r="G37" s="418"/>
    </row>
    <row r="38" spans="1:8" ht="12.75" customHeight="1">
      <c r="A38" s="79"/>
      <c r="B38" s="418"/>
      <c r="C38" s="418"/>
      <c r="D38" s="418"/>
      <c r="E38" s="418"/>
      <c r="F38" s="418"/>
      <c r="G38" s="418"/>
    </row>
    <row r="39" spans="1:8" ht="12.75">
      <c r="A39" s="79"/>
      <c r="B39" s="418"/>
      <c r="C39" s="418"/>
      <c r="D39" s="418"/>
      <c r="E39" s="418"/>
      <c r="F39" s="418"/>
      <c r="G39" s="418"/>
    </row>
    <row r="40" spans="1:8" ht="12.75">
      <c r="A40" s="79"/>
      <c r="B40" s="418"/>
      <c r="C40" s="418"/>
      <c r="D40" s="418"/>
      <c r="E40" s="418"/>
      <c r="F40" s="418"/>
      <c r="G40" s="418"/>
    </row>
    <row r="41" spans="1:8" ht="12.75">
      <c r="A41" s="79"/>
      <c r="B41" s="418"/>
      <c r="C41" s="418"/>
      <c r="D41" s="418"/>
      <c r="E41" s="418"/>
      <c r="F41" s="418"/>
      <c r="G41" s="418"/>
    </row>
    <row r="42" spans="1:8" ht="12.75">
      <c r="A42" s="79"/>
      <c r="B42" s="418"/>
      <c r="C42" s="418"/>
      <c r="D42" s="418"/>
      <c r="E42" s="418"/>
      <c r="F42" s="418"/>
      <c r="G42" s="418"/>
    </row>
    <row r="43" spans="1:8" ht="12.75">
      <c r="A43" s="79"/>
      <c r="B43" s="418"/>
      <c r="C43" s="418"/>
      <c r="D43" s="418"/>
      <c r="E43" s="418"/>
      <c r="F43" s="418"/>
      <c r="G43" s="418"/>
    </row>
    <row r="44" spans="1:8" ht="12.75">
      <c r="A44" s="79"/>
      <c r="B44" s="418"/>
      <c r="C44" s="418"/>
      <c r="D44" s="418"/>
      <c r="E44" s="418"/>
      <c r="F44" s="418"/>
      <c r="G44" s="418"/>
    </row>
    <row r="45" spans="1:8" ht="0.75" customHeight="1">
      <c r="A45" s="79"/>
      <c r="B45" s="418"/>
      <c r="C45" s="418"/>
      <c r="D45" s="418"/>
      <c r="E45" s="418"/>
      <c r="F45" s="418"/>
      <c r="G45" s="418"/>
    </row>
  </sheetData>
  <mergeCells count="15">
    <mergeCell ref="F31:G31"/>
    <mergeCell ref="F32:G32"/>
    <mergeCell ref="F33:G33"/>
    <mergeCell ref="F34:G34"/>
    <mergeCell ref="B37:G45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 topLeftCell="A13">
      <selection activeCell="N32" sqref="N32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10.625" style="0" customWidth="1"/>
    <col min="4" max="4" width="15.125" style="0" customWidth="1"/>
    <col min="5" max="5" width="10.375" style="0" customWidth="1"/>
    <col min="6" max="6" width="10.125" style="0" customWidth="1"/>
    <col min="7" max="7" width="10.25390625" style="0" customWidth="1"/>
    <col min="8" max="8" width="10.375" style="0" customWidth="1"/>
    <col min="9" max="9" width="10.00390625" style="0" customWidth="1"/>
    <col min="10" max="1025" width="8.625" style="0" customWidth="1"/>
  </cols>
  <sheetData>
    <row r="1" spans="1:9" ht="12.75">
      <c r="A1" s="420" t="s">
        <v>55</v>
      </c>
      <c r="B1" s="420"/>
      <c r="C1" s="80" t="str">
        <f>CONCATENATE(cislostavby," ",nazevstavby)</f>
        <v>2015-0011 REKONSTRUKCE SOCIÁLNÍCH ZAŘÍZENÍ K1,K2</v>
      </c>
      <c r="D1" s="81"/>
      <c r="E1" s="82"/>
      <c r="F1" s="81"/>
      <c r="G1" s="83" t="s">
        <v>56</v>
      </c>
      <c r="H1" s="84" t="s">
        <v>57</v>
      </c>
      <c r="I1" s="85"/>
    </row>
    <row r="2" spans="1:9" ht="12.75">
      <c r="A2" s="421" t="s">
        <v>58</v>
      </c>
      <c r="B2" s="421"/>
      <c r="C2" s="86" t="str">
        <f>CONCATENATE(cisloobjektu," ",nazevobjektu)</f>
        <v>K1 sociální zařízení</v>
      </c>
      <c r="D2" s="87"/>
      <c r="E2" s="88"/>
      <c r="F2" s="87"/>
      <c r="G2" s="422" t="s">
        <v>59</v>
      </c>
      <c r="H2" s="422"/>
      <c r="I2" s="422"/>
    </row>
    <row r="3" spans="1:9" ht="12.75">
      <c r="A3" s="61"/>
      <c r="B3" s="61"/>
      <c r="C3" s="61"/>
      <c r="D3" s="61"/>
      <c r="E3" s="61"/>
      <c r="F3" s="50"/>
      <c r="G3" s="61"/>
      <c r="H3" s="61"/>
      <c r="I3" s="61"/>
    </row>
    <row r="4" spans="1:9" ht="19.5" customHeight="1">
      <c r="A4" s="423" t="s">
        <v>60</v>
      </c>
      <c r="B4" s="423"/>
      <c r="C4" s="423"/>
      <c r="D4" s="423"/>
      <c r="E4" s="423"/>
      <c r="F4" s="423"/>
      <c r="G4" s="423"/>
      <c r="H4" s="423"/>
      <c r="I4" s="423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s="26" customFormat="1" ht="12.75">
      <c r="A6" s="89"/>
      <c r="B6" s="90" t="s">
        <v>61</v>
      </c>
      <c r="C6" s="90"/>
      <c r="D6" s="37"/>
      <c r="E6" s="91" t="s">
        <v>62</v>
      </c>
      <c r="F6" s="92" t="s">
        <v>63</v>
      </c>
      <c r="G6" s="92" t="s">
        <v>64</v>
      </c>
      <c r="H6" s="92" t="s">
        <v>65</v>
      </c>
      <c r="I6" s="93" t="s">
        <v>35</v>
      </c>
    </row>
    <row r="7" spans="1:9" ht="12.75">
      <c r="A7" s="94" t="str">
        <f>Položky!B7</f>
        <v>3</v>
      </c>
      <c r="B7" s="95" t="str">
        <f>Položky!C7</f>
        <v>Svislé a kompletní konstrukce</v>
      </c>
      <c r="C7" s="50"/>
      <c r="D7" s="96"/>
      <c r="E7" s="97">
        <f>Položky!BA19</f>
        <v>0</v>
      </c>
      <c r="F7" s="98">
        <f>Položky!BB19</f>
        <v>0</v>
      </c>
      <c r="G7" s="98">
        <f>Položky!BC19</f>
        <v>0</v>
      </c>
      <c r="H7" s="98">
        <f>Položky!BD19</f>
        <v>0</v>
      </c>
      <c r="I7" s="99">
        <f>Položky!BE19</f>
        <v>0</v>
      </c>
    </row>
    <row r="8" spans="1:9" ht="12.75">
      <c r="A8" s="94" t="str">
        <f>Položky!B20</f>
        <v>4</v>
      </c>
      <c r="B8" s="95" t="str">
        <f>Položky!C20</f>
        <v>Vodorovné konstrukce</v>
      </c>
      <c r="C8" s="50"/>
      <c r="D8" s="96"/>
      <c r="E8" s="97">
        <f>Položky!BA28</f>
        <v>0</v>
      </c>
      <c r="F8" s="98">
        <f>Položky!BB28</f>
        <v>0</v>
      </c>
      <c r="G8" s="98">
        <f>Položky!BC28</f>
        <v>0</v>
      </c>
      <c r="H8" s="98">
        <f>Položky!BD28</f>
        <v>0</v>
      </c>
      <c r="I8" s="99">
        <f>Položky!BE28</f>
        <v>0</v>
      </c>
    </row>
    <row r="9" spans="1:9" ht="12.75">
      <c r="A9" s="94" t="str">
        <f>Položky!B29</f>
        <v>61</v>
      </c>
      <c r="B9" s="95" t="str">
        <f>Položky!C29</f>
        <v>Upravy povrchů vnitřní</v>
      </c>
      <c r="C9" s="50"/>
      <c r="D9" s="96"/>
      <c r="E9" s="97">
        <f>Položky!BA33</f>
        <v>0</v>
      </c>
      <c r="F9" s="98">
        <f>Položky!BB33</f>
        <v>0</v>
      </c>
      <c r="G9" s="98">
        <f>Položky!BC33</f>
        <v>0</v>
      </c>
      <c r="H9" s="98">
        <f>Položky!BD33</f>
        <v>0</v>
      </c>
      <c r="I9" s="99">
        <f>Položky!BE33</f>
        <v>0</v>
      </c>
    </row>
    <row r="10" spans="1:9" ht="12.75">
      <c r="A10" s="94" t="str">
        <f>Položky!B34</f>
        <v>63</v>
      </c>
      <c r="B10" s="95" t="str">
        <f>Položky!C34</f>
        <v>Podlahy a podlahové konstrukce</v>
      </c>
      <c r="C10" s="50"/>
      <c r="D10" s="96"/>
      <c r="E10" s="97">
        <f>Položky!BA37</f>
        <v>0</v>
      </c>
      <c r="F10" s="98">
        <f>Položky!BB37</f>
        <v>0</v>
      </c>
      <c r="G10" s="98">
        <f>Položky!BC37</f>
        <v>0</v>
      </c>
      <c r="H10" s="98">
        <f>Položky!BD37</f>
        <v>0</v>
      </c>
      <c r="I10" s="99">
        <f>Položky!BE37</f>
        <v>0</v>
      </c>
    </row>
    <row r="11" spans="1:9" ht="12.75">
      <c r="A11" s="94" t="str">
        <f>Položky!B38</f>
        <v>64</v>
      </c>
      <c r="B11" s="95" t="str">
        <f>Položky!C38</f>
        <v>Výplně otvorů</v>
      </c>
      <c r="C11" s="50"/>
      <c r="D11" s="96"/>
      <c r="E11" s="97">
        <f>Položky!BA49</f>
        <v>0</v>
      </c>
      <c r="F11" s="98">
        <f>Položky!BB49</f>
        <v>0</v>
      </c>
      <c r="G11" s="98">
        <f>Položky!BC49</f>
        <v>0</v>
      </c>
      <c r="H11" s="98">
        <f>Položky!BD49</f>
        <v>0</v>
      </c>
      <c r="I11" s="99">
        <f>Položky!BE49</f>
        <v>0</v>
      </c>
    </row>
    <row r="12" spans="1:9" ht="12.75">
      <c r="A12" s="94" t="str">
        <f>Položky!B50</f>
        <v>94</v>
      </c>
      <c r="B12" s="95" t="str">
        <f>Položky!C50</f>
        <v>Lešení a stavební výtahy</v>
      </c>
      <c r="C12" s="50"/>
      <c r="D12" s="96"/>
      <c r="E12" s="97">
        <f>Položky!BA52</f>
        <v>0</v>
      </c>
      <c r="F12" s="98">
        <f>Položky!BB52</f>
        <v>0</v>
      </c>
      <c r="G12" s="98">
        <f>Položky!BC52</f>
        <v>0</v>
      </c>
      <c r="H12" s="98">
        <f>Položky!BD52</f>
        <v>0</v>
      </c>
      <c r="I12" s="99">
        <f>Položky!BE52</f>
        <v>0</v>
      </c>
    </row>
    <row r="13" spans="1:9" ht="12.75">
      <c r="A13" s="94" t="str">
        <f>Položky!B53</f>
        <v>95</v>
      </c>
      <c r="B13" s="95" t="str">
        <f>Položky!C53</f>
        <v>Dokončovací konstrukce na pozemních stavbách</v>
      </c>
      <c r="C13" s="50"/>
      <c r="D13" s="96"/>
      <c r="E13" s="97">
        <f>Položky!BA60</f>
        <v>0</v>
      </c>
      <c r="F13" s="98">
        <f>Položky!BB60</f>
        <v>0</v>
      </c>
      <c r="G13" s="98">
        <f>Položky!BC60</f>
        <v>0</v>
      </c>
      <c r="H13" s="98">
        <f>Položky!BD60</f>
        <v>0</v>
      </c>
      <c r="I13" s="99">
        <f>Položky!BE60</f>
        <v>0</v>
      </c>
    </row>
    <row r="14" spans="1:9" ht="12.75">
      <c r="A14" s="94" t="str">
        <f>Položky!B61</f>
        <v>96</v>
      </c>
      <c r="B14" s="95" t="str">
        <f>Položky!C61</f>
        <v>Bourání konstrukcí</v>
      </c>
      <c r="C14" s="50"/>
      <c r="D14" s="96"/>
      <c r="E14" s="97">
        <f>Položky!BA68</f>
        <v>0</v>
      </c>
      <c r="F14" s="98">
        <f>Položky!BB68</f>
        <v>0</v>
      </c>
      <c r="G14" s="98">
        <f>Položky!BC68</f>
        <v>0</v>
      </c>
      <c r="H14" s="98">
        <f>Položky!BD68</f>
        <v>0</v>
      </c>
      <c r="I14" s="99">
        <f>Položky!BE68</f>
        <v>0</v>
      </c>
    </row>
    <row r="15" spans="1:9" ht="12.75">
      <c r="A15" s="94" t="str">
        <f>Položky!B69</f>
        <v>97</v>
      </c>
      <c r="B15" s="95" t="str">
        <f>Položky!C69</f>
        <v>Prorážení otvorů</v>
      </c>
      <c r="C15" s="50"/>
      <c r="D15" s="96"/>
      <c r="E15" s="97">
        <f>Položky!BA76</f>
        <v>0</v>
      </c>
      <c r="F15" s="98">
        <f>Položky!BB76</f>
        <v>0</v>
      </c>
      <c r="G15" s="98">
        <f>Položky!BC76</f>
        <v>0</v>
      </c>
      <c r="H15" s="98">
        <f>Položky!BD76</f>
        <v>0</v>
      </c>
      <c r="I15" s="99">
        <f>Položky!BE76</f>
        <v>0</v>
      </c>
    </row>
    <row r="16" spans="1:9" ht="12.75">
      <c r="A16" s="94" t="str">
        <f>Položky!B77</f>
        <v>D96</v>
      </c>
      <c r="B16" s="95" t="str">
        <f>Položky!C77</f>
        <v>Přesuny suti a vybouraných hmot</v>
      </c>
      <c r="C16" s="50"/>
      <c r="D16" s="96"/>
      <c r="E16" s="97">
        <f>Položky!BA85</f>
        <v>0</v>
      </c>
      <c r="F16" s="98">
        <f>Položky!BB85</f>
        <v>0</v>
      </c>
      <c r="G16" s="98">
        <f>Položky!BC85</f>
        <v>0</v>
      </c>
      <c r="H16" s="98">
        <f>Položky!BD85</f>
        <v>0</v>
      </c>
      <c r="I16" s="99">
        <f>Položky!BE85</f>
        <v>0</v>
      </c>
    </row>
    <row r="17" spans="1:9" ht="12.75">
      <c r="A17" s="94" t="str">
        <f>Položky!B86</f>
        <v>99</v>
      </c>
      <c r="B17" s="95" t="str">
        <f>Položky!C86</f>
        <v>Staveništní přesun hmot</v>
      </c>
      <c r="C17" s="50"/>
      <c r="D17" s="96"/>
      <c r="E17" s="97">
        <f>Položky!BA88</f>
        <v>0</v>
      </c>
      <c r="F17" s="98">
        <f>Položky!BB88</f>
        <v>0</v>
      </c>
      <c r="G17" s="98">
        <f>Položky!BC88</f>
        <v>0</v>
      </c>
      <c r="H17" s="98">
        <f>Položky!BD88</f>
        <v>0</v>
      </c>
      <c r="I17" s="99">
        <f>Položky!BE88</f>
        <v>0</v>
      </c>
    </row>
    <row r="18" spans="1:9" ht="12.75">
      <c r="A18" s="94" t="str">
        <f>Položky!B89</f>
        <v>711</v>
      </c>
      <c r="B18" s="95" t="str">
        <f>Položky!C89</f>
        <v>Izolace proti vodě</v>
      </c>
      <c r="C18" s="50"/>
      <c r="D18" s="96"/>
      <c r="E18" s="97">
        <f>Položky!BA93</f>
        <v>0</v>
      </c>
      <c r="F18" s="98">
        <f>Položky!BB93</f>
        <v>0</v>
      </c>
      <c r="G18" s="98">
        <f>Položky!BC93</f>
        <v>0</v>
      </c>
      <c r="H18" s="98">
        <f>Položky!BD93</f>
        <v>0</v>
      </c>
      <c r="I18" s="99">
        <f>Položky!BE93</f>
        <v>0</v>
      </c>
    </row>
    <row r="19" spans="1:9" ht="12.75">
      <c r="A19" s="94" t="str">
        <f>Položky!B94</f>
        <v>713</v>
      </c>
      <c r="B19" s="95" t="str">
        <f>Položky!C94</f>
        <v>Izolace tepelné</v>
      </c>
      <c r="C19" s="50"/>
      <c r="D19" s="96"/>
      <c r="E19" s="97">
        <f>Položky!BA101</f>
        <v>0</v>
      </c>
      <c r="F19" s="98">
        <f>Položky!BB101</f>
        <v>0</v>
      </c>
      <c r="G19" s="98">
        <f>Položky!BC101</f>
        <v>0</v>
      </c>
      <c r="H19" s="98">
        <f>Položky!BD101</f>
        <v>0</v>
      </c>
      <c r="I19" s="99">
        <f>Položky!BE101</f>
        <v>0</v>
      </c>
    </row>
    <row r="20" spans="1:9" ht="12.75">
      <c r="A20" s="94" t="str">
        <f>Položky!B102</f>
        <v>720</v>
      </c>
      <c r="B20" s="95" t="str">
        <f>Položky!C102</f>
        <v>Zdravotechnická instalace</v>
      </c>
      <c r="C20" s="50"/>
      <c r="D20" s="96"/>
      <c r="E20" s="97">
        <f>Položky!BA115</f>
        <v>0</v>
      </c>
      <c r="F20" s="98">
        <f>Položky!BB115</f>
        <v>0</v>
      </c>
      <c r="G20" s="98">
        <f>Položky!BC115</f>
        <v>0</v>
      </c>
      <c r="H20" s="98">
        <f>Položky!BD115</f>
        <v>0</v>
      </c>
      <c r="I20" s="99">
        <f>Položky!BE115</f>
        <v>0</v>
      </c>
    </row>
    <row r="21" spans="1:9" ht="12.75">
      <c r="A21" s="94" t="str">
        <f>Položky!B116</f>
        <v>730</v>
      </c>
      <c r="B21" s="95" t="str">
        <f>Položky!C116</f>
        <v>Ústřední vytápění</v>
      </c>
      <c r="C21" s="50"/>
      <c r="D21" s="96"/>
      <c r="E21" s="97">
        <f>Položky!BA118</f>
        <v>0</v>
      </c>
      <c r="F21" s="98">
        <f>Položky!BB118</f>
        <v>0</v>
      </c>
      <c r="G21" s="98">
        <f>Položky!BC118</f>
        <v>0</v>
      </c>
      <c r="H21" s="98">
        <f>Položky!BD118</f>
        <v>0</v>
      </c>
      <c r="I21" s="99">
        <f>Položky!BE118</f>
        <v>0</v>
      </c>
    </row>
    <row r="22" spans="1:9" ht="12.75">
      <c r="A22" s="94" t="str">
        <f>Položky!B119</f>
        <v>766</v>
      </c>
      <c r="B22" s="95" t="str">
        <f>Položky!C119</f>
        <v>Konstrukce truhlářské</v>
      </c>
      <c r="C22" s="50"/>
      <c r="D22" s="96"/>
      <c r="E22" s="97">
        <f>Položky!BA134</f>
        <v>0</v>
      </c>
      <c r="F22" s="98">
        <f>Položky!BB134</f>
        <v>0</v>
      </c>
      <c r="G22" s="98">
        <f>Položky!BC134</f>
        <v>0</v>
      </c>
      <c r="H22" s="98">
        <f>Položky!BD134</f>
        <v>0</v>
      </c>
      <c r="I22" s="99">
        <f>Položky!BE134</f>
        <v>0</v>
      </c>
    </row>
    <row r="23" spans="1:9" ht="12.75">
      <c r="A23" s="94" t="str">
        <f>Položky!B135</f>
        <v>767</v>
      </c>
      <c r="B23" s="95" t="str">
        <f>Položky!C135</f>
        <v>Konstrukce zámečnické</v>
      </c>
      <c r="C23" s="50"/>
      <c r="D23" s="96"/>
      <c r="E23" s="97">
        <f>Položky!BA143</f>
        <v>0</v>
      </c>
      <c r="F23" s="98">
        <f>Položky!BB143</f>
        <v>0</v>
      </c>
      <c r="G23" s="98">
        <f>Položky!BC143</f>
        <v>0</v>
      </c>
      <c r="H23" s="98">
        <f>Položky!BD143</f>
        <v>0</v>
      </c>
      <c r="I23" s="99">
        <f>Položky!BE143</f>
        <v>0</v>
      </c>
    </row>
    <row r="24" spans="1:9" ht="12.75">
      <c r="A24" s="94" t="str">
        <f>Položky!B144</f>
        <v>771</v>
      </c>
      <c r="B24" s="95" t="str">
        <f>Položky!C144</f>
        <v>Podlahy z dlaždic a obklady</v>
      </c>
      <c r="C24" s="50"/>
      <c r="D24" s="96"/>
      <c r="E24" s="97">
        <f>Položky!BA148</f>
        <v>0</v>
      </c>
      <c r="F24" s="98">
        <f>Položky!BB148</f>
        <v>0</v>
      </c>
      <c r="G24" s="98">
        <f>Položky!BC148</f>
        <v>0</v>
      </c>
      <c r="H24" s="98">
        <f>Položky!BD148</f>
        <v>0</v>
      </c>
      <c r="I24" s="99">
        <f>Položky!BE148</f>
        <v>0</v>
      </c>
    </row>
    <row r="25" spans="1:9" ht="12.75">
      <c r="A25" s="94" t="str">
        <f>Položky!B149</f>
        <v>781</v>
      </c>
      <c r="B25" s="95" t="str">
        <f>Položky!C149</f>
        <v>Obklady keramické</v>
      </c>
      <c r="C25" s="50"/>
      <c r="D25" s="96"/>
      <c r="E25" s="97">
        <f>Položky!BA155</f>
        <v>0</v>
      </c>
      <c r="F25" s="98">
        <f>Položky!BB155</f>
        <v>0</v>
      </c>
      <c r="G25" s="98">
        <f>Položky!BC155</f>
        <v>0</v>
      </c>
      <c r="H25" s="98">
        <f>Položky!BD155</f>
        <v>0</v>
      </c>
      <c r="I25" s="99">
        <f>Položky!BE155</f>
        <v>0</v>
      </c>
    </row>
    <row r="26" spans="1:9" ht="12.75">
      <c r="A26" s="94" t="str">
        <f>Položky!B156</f>
        <v>783</v>
      </c>
      <c r="B26" s="95" t="str">
        <f>Položky!C156</f>
        <v>Nátěry</v>
      </c>
      <c r="C26" s="50"/>
      <c r="D26" s="96"/>
      <c r="E26" s="97">
        <f>Položky!BA159</f>
        <v>0</v>
      </c>
      <c r="F26" s="98">
        <f>Položky!BB159</f>
        <v>0</v>
      </c>
      <c r="G26" s="98">
        <f>Položky!BC159</f>
        <v>0</v>
      </c>
      <c r="H26" s="98">
        <f>Položky!BD159</f>
        <v>0</v>
      </c>
      <c r="I26" s="99">
        <f>Položky!BE159</f>
        <v>0</v>
      </c>
    </row>
    <row r="27" spans="1:9" ht="12.75">
      <c r="A27" s="94" t="str">
        <f>Položky!B160</f>
        <v>784</v>
      </c>
      <c r="B27" s="95" t="str">
        <f>Položky!C160</f>
        <v>Malby</v>
      </c>
      <c r="C27" s="50"/>
      <c r="D27" s="96"/>
      <c r="E27" s="97">
        <f>Položky!BA163</f>
        <v>0</v>
      </c>
      <c r="F27" s="98">
        <f>Položky!BB163</f>
        <v>0</v>
      </c>
      <c r="G27" s="98">
        <f>Položky!BC163</f>
        <v>0</v>
      </c>
      <c r="H27" s="98">
        <f>Položky!BD163</f>
        <v>0</v>
      </c>
      <c r="I27" s="99">
        <f>Položky!BE163</f>
        <v>0</v>
      </c>
    </row>
    <row r="28" spans="1:9" ht="12.75">
      <c r="A28" s="94" t="str">
        <f>Položky!B164</f>
        <v>M21</v>
      </c>
      <c r="B28" s="95" t="str">
        <f>Položky!C164</f>
        <v>Elektromontáže</v>
      </c>
      <c r="C28" s="50"/>
      <c r="D28" s="96"/>
      <c r="E28" s="97">
        <f>Položky!BA167</f>
        <v>0</v>
      </c>
      <c r="F28" s="98">
        <f>Položky!BB167</f>
        <v>0</v>
      </c>
      <c r="G28" s="98">
        <f>Položky!BC167</f>
        <v>0</v>
      </c>
      <c r="H28" s="98">
        <f>Položky!BD167</f>
        <v>0</v>
      </c>
      <c r="I28" s="99">
        <f>Položky!BE167</f>
        <v>0</v>
      </c>
    </row>
    <row r="29" spans="1:9" ht="12.75">
      <c r="A29" s="94" t="str">
        <f>Položky!B168</f>
        <v>M22</v>
      </c>
      <c r="B29" s="95" t="str">
        <f>Položky!C168</f>
        <v>Montáž sdělovací a zabezp. techniky</v>
      </c>
      <c r="C29" s="50"/>
      <c r="D29" s="96"/>
      <c r="E29" s="97">
        <f>Položky!BA170</f>
        <v>0</v>
      </c>
      <c r="F29" s="98">
        <f>Položky!BB170</f>
        <v>0</v>
      </c>
      <c r="G29" s="98">
        <f>Položky!BC170</f>
        <v>0</v>
      </c>
      <c r="H29" s="98">
        <f>Položky!BD170</f>
        <v>0</v>
      </c>
      <c r="I29" s="99">
        <f>Položky!BE170</f>
        <v>0</v>
      </c>
    </row>
    <row r="30" spans="1:9" ht="12.75">
      <c r="A30" s="94" t="str">
        <f>Položky!B171</f>
        <v>M24</v>
      </c>
      <c r="B30" s="95" t="str">
        <f>Položky!C171</f>
        <v>Montáže vzduchotechnických zařízení</v>
      </c>
      <c r="C30" s="50"/>
      <c r="D30" s="96"/>
      <c r="E30" s="97">
        <f>Položky!BA173</f>
        <v>0</v>
      </c>
      <c r="F30" s="98">
        <f>Položky!BB173</f>
        <v>0</v>
      </c>
      <c r="G30" s="98">
        <f>Položky!BC173</f>
        <v>0</v>
      </c>
      <c r="H30" s="98">
        <f>Položky!BD173</f>
        <v>0</v>
      </c>
      <c r="I30" s="99">
        <f>Položky!BE173</f>
        <v>0</v>
      </c>
    </row>
    <row r="31" spans="1:9" s="106" customFormat="1" ht="12.75">
      <c r="A31" s="100"/>
      <c r="B31" s="101" t="s">
        <v>66</v>
      </c>
      <c r="C31" s="101"/>
      <c r="D31" s="102"/>
      <c r="E31" s="103">
        <f>SUM(E7:E30)</f>
        <v>0</v>
      </c>
      <c r="F31" s="104">
        <f>SUM(F7:F30)</f>
        <v>0</v>
      </c>
      <c r="G31" s="104">
        <f>SUM(G7:G30)</f>
        <v>0</v>
      </c>
      <c r="H31" s="104">
        <f>SUM(H7:H30)</f>
        <v>0</v>
      </c>
      <c r="I31" s="105">
        <f>SUM(I7:I30)</f>
        <v>0</v>
      </c>
    </row>
    <row r="32" spans="1:9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57" ht="19.5" customHeight="1">
      <c r="A33" s="424" t="s">
        <v>67</v>
      </c>
      <c r="B33" s="424"/>
      <c r="C33" s="424"/>
      <c r="D33" s="424"/>
      <c r="E33" s="424"/>
      <c r="F33" s="424"/>
      <c r="G33" s="424"/>
      <c r="H33" s="424"/>
      <c r="I33" s="424"/>
      <c r="BA33" s="30"/>
      <c r="BB33" s="30"/>
      <c r="BC33" s="30"/>
      <c r="BD33" s="30"/>
      <c r="BE33" s="30"/>
    </row>
    <row r="34" spans="1:9" ht="12.75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12.75">
      <c r="A35" s="55" t="s">
        <v>68</v>
      </c>
      <c r="B35" s="56"/>
      <c r="C35" s="56"/>
      <c r="D35" s="107"/>
      <c r="E35" s="108" t="s">
        <v>69</v>
      </c>
      <c r="F35" s="109" t="s">
        <v>70</v>
      </c>
      <c r="G35" s="110" t="s">
        <v>71</v>
      </c>
      <c r="H35" s="111"/>
      <c r="I35" s="112" t="s">
        <v>69</v>
      </c>
    </row>
    <row r="36" spans="1:53" ht="12.75">
      <c r="A36" s="48" t="s">
        <v>72</v>
      </c>
      <c r="B36" s="39"/>
      <c r="C36" s="39"/>
      <c r="D36" s="113"/>
      <c r="E36" s="114"/>
      <c r="F36" s="115"/>
      <c r="G36" s="116">
        <f aca="true" t="shared" si="0" ref="G36:G43">CHOOSE(BA36+1,HSV+PSV,HSV+PSV+Mont,HSV+PSV+Dodavka+Mont,HSV,PSV,Mont,Dodavka,Mont+Dodavka,0)</f>
        <v>0</v>
      </c>
      <c r="H36" s="117"/>
      <c r="I36" s="118">
        <f aca="true" t="shared" si="1" ref="I36:I43">E36+F36*G36/100</f>
        <v>0</v>
      </c>
      <c r="BA36">
        <v>0</v>
      </c>
    </row>
    <row r="37" spans="1:53" ht="12.75">
      <c r="A37" s="48" t="s">
        <v>73</v>
      </c>
      <c r="B37" s="39"/>
      <c r="C37" s="39"/>
      <c r="D37" s="113"/>
      <c r="E37" s="114"/>
      <c r="F37" s="115"/>
      <c r="G37" s="116">
        <f t="shared" si="0"/>
        <v>0</v>
      </c>
      <c r="H37" s="117"/>
      <c r="I37" s="118">
        <f t="shared" si="1"/>
        <v>0</v>
      </c>
      <c r="BA37">
        <v>0</v>
      </c>
    </row>
    <row r="38" spans="1:53" ht="12.75">
      <c r="A38" s="48" t="s">
        <v>74</v>
      </c>
      <c r="B38" s="39"/>
      <c r="C38" s="39"/>
      <c r="D38" s="113"/>
      <c r="E38" s="114"/>
      <c r="F38" s="115"/>
      <c r="G38" s="116">
        <f t="shared" si="0"/>
        <v>0</v>
      </c>
      <c r="H38" s="117"/>
      <c r="I38" s="118">
        <f t="shared" si="1"/>
        <v>0</v>
      </c>
      <c r="BA38">
        <v>0</v>
      </c>
    </row>
    <row r="39" spans="1:53" ht="12.75">
      <c r="A39" s="48" t="s">
        <v>75</v>
      </c>
      <c r="B39" s="39"/>
      <c r="C39" s="39"/>
      <c r="D39" s="113"/>
      <c r="E39" s="114"/>
      <c r="F39" s="115"/>
      <c r="G39" s="116">
        <f t="shared" si="0"/>
        <v>0</v>
      </c>
      <c r="H39" s="117"/>
      <c r="I39" s="118">
        <f t="shared" si="1"/>
        <v>0</v>
      </c>
      <c r="BA39">
        <v>0</v>
      </c>
    </row>
    <row r="40" spans="1:53" ht="12.75">
      <c r="A40" s="48" t="s">
        <v>76</v>
      </c>
      <c r="B40" s="39"/>
      <c r="C40" s="39"/>
      <c r="D40" s="113"/>
      <c r="E40" s="114"/>
      <c r="F40" s="115"/>
      <c r="G40" s="116">
        <f t="shared" si="0"/>
        <v>0</v>
      </c>
      <c r="H40" s="117"/>
      <c r="I40" s="118">
        <f t="shared" si="1"/>
        <v>0</v>
      </c>
      <c r="BA40">
        <v>2</v>
      </c>
    </row>
    <row r="41" spans="1:53" ht="12.75">
      <c r="A41" s="48" t="s">
        <v>77</v>
      </c>
      <c r="B41" s="39"/>
      <c r="C41" s="39"/>
      <c r="D41" s="113"/>
      <c r="E41" s="114"/>
      <c r="F41" s="115"/>
      <c r="G41" s="116">
        <f t="shared" si="0"/>
        <v>0</v>
      </c>
      <c r="H41" s="117"/>
      <c r="I41" s="118">
        <f t="shared" si="1"/>
        <v>0</v>
      </c>
      <c r="BA41">
        <v>1</v>
      </c>
    </row>
    <row r="42" spans="1:53" ht="12.75">
      <c r="A42" s="48" t="s">
        <v>78</v>
      </c>
      <c r="B42" s="39"/>
      <c r="C42" s="39"/>
      <c r="D42" s="113"/>
      <c r="E42" s="114"/>
      <c r="F42" s="115"/>
      <c r="G42" s="116">
        <f t="shared" si="0"/>
        <v>0</v>
      </c>
      <c r="H42" s="117"/>
      <c r="I42" s="118">
        <f t="shared" si="1"/>
        <v>0</v>
      </c>
      <c r="BA42">
        <v>2</v>
      </c>
    </row>
    <row r="43" spans="1:53" ht="12.75">
      <c r="A43" s="48" t="s">
        <v>79</v>
      </c>
      <c r="B43" s="39"/>
      <c r="C43" s="39"/>
      <c r="D43" s="113"/>
      <c r="E43" s="114"/>
      <c r="F43" s="115"/>
      <c r="G43" s="116">
        <f t="shared" si="0"/>
        <v>0</v>
      </c>
      <c r="H43" s="117"/>
      <c r="I43" s="118">
        <f t="shared" si="1"/>
        <v>0</v>
      </c>
      <c r="BA43">
        <v>2</v>
      </c>
    </row>
    <row r="44" spans="1:9" ht="12.75">
      <c r="A44" s="119"/>
      <c r="B44" s="120" t="s">
        <v>80</v>
      </c>
      <c r="C44" s="121"/>
      <c r="D44" s="122"/>
      <c r="E44" s="123"/>
      <c r="F44" s="124"/>
      <c r="G44" s="124"/>
      <c r="H44" s="419">
        <f>SUM(I36:I43)</f>
        <v>0</v>
      </c>
      <c r="I44" s="419"/>
    </row>
  </sheetData>
  <mergeCells count="6">
    <mergeCell ref="H44:I44"/>
    <mergeCell ref="A1:B1"/>
    <mergeCell ref="A2:B2"/>
    <mergeCell ref="G2:I2"/>
    <mergeCell ref="A4:I4"/>
    <mergeCell ref="A33:I33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3"/>
  <sheetViews>
    <sheetView showGridLines="0" workbookViewId="0" topLeftCell="A157">
      <selection activeCell="F173" sqref="F173"/>
    </sheetView>
  </sheetViews>
  <sheetFormatPr defaultColWidth="9.00390625" defaultRowHeight="12.75"/>
  <cols>
    <col min="1" max="1" width="3.75390625" style="125" customWidth="1"/>
    <col min="2" max="2" width="10.625" style="125" customWidth="1"/>
    <col min="3" max="3" width="41.00390625" style="125" customWidth="1"/>
    <col min="4" max="4" width="4.875" style="125" customWidth="1"/>
    <col min="5" max="5" width="7.875" style="125" customWidth="1"/>
    <col min="6" max="6" width="9.125" style="125" customWidth="1"/>
    <col min="7" max="7" width="13.00390625" style="125" customWidth="1"/>
    <col min="8" max="11" width="8.25390625" style="125" customWidth="1"/>
    <col min="12" max="12" width="71.00390625" style="125" customWidth="1"/>
    <col min="13" max="13" width="42.625" style="125" customWidth="1"/>
    <col min="14" max="1025" width="8.25390625" style="125" customWidth="1"/>
  </cols>
  <sheetData>
    <row r="1" spans="1:104" ht="15.75">
      <c r="A1" s="425" t="s">
        <v>81</v>
      </c>
      <c r="B1" s="425"/>
      <c r="C1" s="425"/>
      <c r="D1" s="425"/>
      <c r="E1" s="425"/>
      <c r="F1" s="425"/>
      <c r="G1" s="425"/>
      <c r="H1"/>
      <c r="I1"/>
      <c r="J1"/>
      <c r="L1"/>
      <c r="O1"/>
      <c r="AA1"/>
      <c r="AB1"/>
      <c r="AC1"/>
      <c r="AZ1"/>
      <c r="BA1"/>
      <c r="BB1"/>
      <c r="BC1"/>
      <c r="BD1"/>
      <c r="BE1"/>
      <c r="CA1"/>
      <c r="CB1"/>
      <c r="CZ1"/>
    </row>
    <row r="2" spans="1:104" ht="14.25" customHeight="1">
      <c r="A2" s="126"/>
      <c r="B2" s="127"/>
      <c r="C2" s="128"/>
      <c r="D2" s="128"/>
      <c r="E2" s="129"/>
      <c r="F2" s="128"/>
      <c r="G2" s="128"/>
      <c r="H2"/>
      <c r="I2"/>
      <c r="J2"/>
      <c r="L2"/>
      <c r="O2"/>
      <c r="AA2"/>
      <c r="AB2"/>
      <c r="AC2"/>
      <c r="AZ2"/>
      <c r="BA2"/>
      <c r="BB2"/>
      <c r="BC2"/>
      <c r="BD2"/>
      <c r="BE2"/>
      <c r="CA2"/>
      <c r="CB2"/>
      <c r="CZ2"/>
    </row>
    <row r="3" spans="1:104" ht="12.75">
      <c r="A3" s="420" t="s">
        <v>55</v>
      </c>
      <c r="B3" s="420"/>
      <c r="C3" s="80" t="str">
        <f>CONCATENATE(cislostavby," ",nazevstavby)</f>
        <v>2015-0011 REKONSTRUKCE SOCIÁLNÍCH ZAŘÍZENÍ K1,K2</v>
      </c>
      <c r="D3" s="81"/>
      <c r="E3" s="130" t="s">
        <v>82</v>
      </c>
      <c r="F3" s="131" t="str">
        <f>Rekapitulace!H1</f>
        <v>A01</v>
      </c>
      <c r="G3" s="132"/>
      <c r="H3"/>
      <c r="I3"/>
      <c r="J3"/>
      <c r="L3"/>
      <c r="O3"/>
      <c r="AA3"/>
      <c r="AB3"/>
      <c r="AC3"/>
      <c r="AZ3"/>
      <c r="BA3"/>
      <c r="BB3"/>
      <c r="BC3"/>
      <c r="BD3"/>
      <c r="BE3"/>
      <c r="CA3"/>
      <c r="CB3"/>
      <c r="CZ3"/>
    </row>
    <row r="4" spans="1:104" ht="12.75">
      <c r="A4" s="426" t="s">
        <v>58</v>
      </c>
      <c r="B4" s="426"/>
      <c r="C4" s="86" t="str">
        <f>CONCATENATE(cisloobjektu," ",nazevobjektu)</f>
        <v>K1 sociální zařízení</v>
      </c>
      <c r="D4" s="87"/>
      <c r="E4" s="427" t="str">
        <f>Rekapitulace!G2</f>
        <v>nabídkový K1 (I/2016)</v>
      </c>
      <c r="F4" s="427"/>
      <c r="G4" s="427"/>
      <c r="H4"/>
      <c r="I4"/>
      <c r="J4"/>
      <c r="L4"/>
      <c r="O4"/>
      <c r="AA4"/>
      <c r="AB4"/>
      <c r="AC4"/>
      <c r="AZ4"/>
      <c r="BA4"/>
      <c r="BB4"/>
      <c r="BC4"/>
      <c r="BD4"/>
      <c r="BE4"/>
      <c r="CA4"/>
      <c r="CB4"/>
      <c r="CZ4"/>
    </row>
    <row r="5" spans="1:104" ht="12.75">
      <c r="A5" s="133"/>
      <c r="B5" s="126"/>
      <c r="C5" s="126"/>
      <c r="D5" s="126"/>
      <c r="E5" s="134"/>
      <c r="F5" s="126"/>
      <c r="G5" s="135"/>
      <c r="H5"/>
      <c r="I5"/>
      <c r="J5"/>
      <c r="L5"/>
      <c r="O5"/>
      <c r="AA5"/>
      <c r="AB5"/>
      <c r="AC5"/>
      <c r="AZ5"/>
      <c r="BA5"/>
      <c r="BB5"/>
      <c r="BC5"/>
      <c r="BD5"/>
      <c r="BE5"/>
      <c r="CA5"/>
      <c r="CB5"/>
      <c r="CZ5"/>
    </row>
    <row r="6" spans="1:104" ht="12.75">
      <c r="A6" s="136" t="s">
        <v>83</v>
      </c>
      <c r="B6" s="137" t="s">
        <v>84</v>
      </c>
      <c r="C6" s="137" t="s">
        <v>85</v>
      </c>
      <c r="D6" s="137" t="s">
        <v>86</v>
      </c>
      <c r="E6" s="137" t="s">
        <v>87</v>
      </c>
      <c r="F6" s="137" t="s">
        <v>88</v>
      </c>
      <c r="G6" s="138" t="s">
        <v>89</v>
      </c>
      <c r="H6"/>
      <c r="I6"/>
      <c r="J6"/>
      <c r="L6"/>
      <c r="O6"/>
      <c r="AA6"/>
      <c r="AB6"/>
      <c r="AC6"/>
      <c r="AZ6"/>
      <c r="BA6"/>
      <c r="BB6"/>
      <c r="BC6"/>
      <c r="BD6"/>
      <c r="BE6"/>
      <c r="CA6"/>
      <c r="CB6"/>
      <c r="CZ6"/>
    </row>
    <row r="7" spans="1:104" ht="12.75">
      <c r="A7" s="139" t="s">
        <v>90</v>
      </c>
      <c r="B7" s="140" t="s">
        <v>91</v>
      </c>
      <c r="C7" s="141" t="s">
        <v>92</v>
      </c>
      <c r="D7" s="142"/>
      <c r="E7" s="143"/>
      <c r="F7" s="143"/>
      <c r="G7" s="144"/>
      <c r="H7"/>
      <c r="I7"/>
      <c r="J7"/>
      <c r="L7"/>
      <c r="O7" s="145">
        <v>1</v>
      </c>
      <c r="AA7"/>
      <c r="AB7"/>
      <c r="AC7"/>
      <c r="AZ7"/>
      <c r="BA7"/>
      <c r="BB7"/>
      <c r="BC7"/>
      <c r="BD7"/>
      <c r="BE7"/>
      <c r="CA7"/>
      <c r="CB7"/>
      <c r="CZ7"/>
    </row>
    <row r="8" spans="1:104" ht="12.75">
      <c r="A8" s="146">
        <v>1</v>
      </c>
      <c r="B8" s="147" t="s">
        <v>93</v>
      </c>
      <c r="C8" s="148" t="s">
        <v>94</v>
      </c>
      <c r="D8" s="149" t="s">
        <v>95</v>
      </c>
      <c r="E8" s="150">
        <v>7.02</v>
      </c>
      <c r="F8" s="150">
        <v>0</v>
      </c>
      <c r="G8" s="151">
        <f aca="true" t="shared" si="0" ref="G8:G18">E8*F8</f>
        <v>0</v>
      </c>
      <c r="H8"/>
      <c r="I8"/>
      <c r="J8"/>
      <c r="L8"/>
      <c r="O8" s="145">
        <v>2</v>
      </c>
      <c r="AA8" s="125">
        <v>1</v>
      </c>
      <c r="AB8" s="125">
        <v>1</v>
      </c>
      <c r="AC8" s="125">
        <v>1</v>
      </c>
      <c r="AZ8" s="125">
        <v>1</v>
      </c>
      <c r="BA8" s="125">
        <f aca="true" t="shared" si="1" ref="BA8:BA18">IF(AZ8=1,G8,0)</f>
        <v>0</v>
      </c>
      <c r="BB8" s="125">
        <f aca="true" t="shared" si="2" ref="BB8:BB18">IF(AZ8=2,G8,0)</f>
        <v>0</v>
      </c>
      <c r="BC8" s="125">
        <f aca="true" t="shared" si="3" ref="BC8:BC18">IF(AZ8=3,G8,0)</f>
        <v>0</v>
      </c>
      <c r="BD8" s="125">
        <f aca="true" t="shared" si="4" ref="BD8:BD18">IF(AZ8=4,G8,0)</f>
        <v>0</v>
      </c>
      <c r="BE8" s="125">
        <f aca="true" t="shared" si="5" ref="BE8:BE18">IF(AZ8=5,G8,0)</f>
        <v>0</v>
      </c>
      <c r="CA8" s="152">
        <v>1</v>
      </c>
      <c r="CB8" s="152">
        <v>1</v>
      </c>
      <c r="CZ8" s="125">
        <v>0.287879999999859</v>
      </c>
    </row>
    <row r="9" spans="1:104" ht="12.75">
      <c r="A9" s="146">
        <v>2</v>
      </c>
      <c r="B9" s="147" t="s">
        <v>96</v>
      </c>
      <c r="C9" s="148" t="s">
        <v>97</v>
      </c>
      <c r="D9" s="149" t="s">
        <v>98</v>
      </c>
      <c r="E9" s="150">
        <v>31</v>
      </c>
      <c r="F9" s="150">
        <v>0</v>
      </c>
      <c r="G9" s="151">
        <f t="shared" si="0"/>
        <v>0</v>
      </c>
      <c r="H9"/>
      <c r="I9"/>
      <c r="J9"/>
      <c r="L9"/>
      <c r="O9" s="145">
        <v>2</v>
      </c>
      <c r="AA9" s="125">
        <v>1</v>
      </c>
      <c r="AB9" s="125">
        <v>1</v>
      </c>
      <c r="AC9" s="125">
        <v>1</v>
      </c>
      <c r="AZ9" s="125">
        <v>1</v>
      </c>
      <c r="BA9" s="125">
        <f t="shared" si="1"/>
        <v>0</v>
      </c>
      <c r="BB9" s="125">
        <f t="shared" si="2"/>
        <v>0</v>
      </c>
      <c r="BC9" s="125">
        <f t="shared" si="3"/>
        <v>0</v>
      </c>
      <c r="BD9" s="125">
        <f t="shared" si="4"/>
        <v>0</v>
      </c>
      <c r="BE9" s="125">
        <f t="shared" si="5"/>
        <v>0</v>
      </c>
      <c r="CA9" s="152">
        <v>1</v>
      </c>
      <c r="CB9" s="152">
        <v>1</v>
      </c>
      <c r="CZ9" s="125">
        <v>0.0486799999999903</v>
      </c>
    </row>
    <row r="10" spans="1:104" ht="12.75">
      <c r="A10" s="146">
        <v>3</v>
      </c>
      <c r="B10" s="147" t="s">
        <v>99</v>
      </c>
      <c r="C10" s="148" t="s">
        <v>100</v>
      </c>
      <c r="D10" s="149" t="s">
        <v>95</v>
      </c>
      <c r="E10" s="150">
        <v>11.6444</v>
      </c>
      <c r="F10" s="150">
        <v>0</v>
      </c>
      <c r="G10" s="151">
        <f t="shared" si="0"/>
        <v>0</v>
      </c>
      <c r="H10"/>
      <c r="I10"/>
      <c r="J10"/>
      <c r="L10"/>
      <c r="O10" s="145">
        <v>2</v>
      </c>
      <c r="AA10" s="125">
        <v>1</v>
      </c>
      <c r="AB10" s="125">
        <v>1</v>
      </c>
      <c r="AC10" s="125">
        <v>1</v>
      </c>
      <c r="AZ10" s="125">
        <v>1</v>
      </c>
      <c r="BA10" s="125">
        <f t="shared" si="1"/>
        <v>0</v>
      </c>
      <c r="BB10" s="125">
        <f t="shared" si="2"/>
        <v>0</v>
      </c>
      <c r="BC10" s="125">
        <f t="shared" si="3"/>
        <v>0</v>
      </c>
      <c r="BD10" s="125">
        <f t="shared" si="4"/>
        <v>0</v>
      </c>
      <c r="BE10" s="125">
        <f t="shared" si="5"/>
        <v>0</v>
      </c>
      <c r="CA10" s="152">
        <v>1</v>
      </c>
      <c r="CB10" s="152">
        <v>1</v>
      </c>
      <c r="CZ10" s="125">
        <v>0.0356400000000008</v>
      </c>
    </row>
    <row r="11" spans="1:104" ht="12.75">
      <c r="A11" s="146">
        <v>4</v>
      </c>
      <c r="B11" s="147" t="s">
        <v>101</v>
      </c>
      <c r="C11" s="148" t="s">
        <v>102</v>
      </c>
      <c r="D11" s="149" t="s">
        <v>95</v>
      </c>
      <c r="E11" s="150">
        <v>329.275</v>
      </c>
      <c r="F11" s="150">
        <v>0</v>
      </c>
      <c r="G11" s="151">
        <f t="shared" si="0"/>
        <v>0</v>
      </c>
      <c r="H11"/>
      <c r="I11"/>
      <c r="J11"/>
      <c r="L11"/>
      <c r="O11" s="145">
        <v>2</v>
      </c>
      <c r="AA11" s="125">
        <v>1</v>
      </c>
      <c r="AB11" s="125">
        <v>1</v>
      </c>
      <c r="AC11" s="125">
        <v>1</v>
      </c>
      <c r="AZ11" s="125">
        <v>1</v>
      </c>
      <c r="BA11" s="125">
        <f t="shared" si="1"/>
        <v>0</v>
      </c>
      <c r="BB11" s="125">
        <f t="shared" si="2"/>
        <v>0</v>
      </c>
      <c r="BC11" s="125">
        <f t="shared" si="3"/>
        <v>0</v>
      </c>
      <c r="BD11" s="125">
        <f t="shared" si="4"/>
        <v>0</v>
      </c>
      <c r="BE11" s="125">
        <f t="shared" si="5"/>
        <v>0</v>
      </c>
      <c r="CA11" s="152">
        <v>1</v>
      </c>
      <c r="CB11" s="152">
        <v>1</v>
      </c>
      <c r="CZ11" s="125">
        <v>0.103579999999965</v>
      </c>
    </row>
    <row r="12" spans="1:104" ht="12.75">
      <c r="A12" s="146">
        <v>5</v>
      </c>
      <c r="B12" s="147" t="s">
        <v>103</v>
      </c>
      <c r="C12" s="148" t="s">
        <v>104</v>
      </c>
      <c r="D12" s="149" t="s">
        <v>95</v>
      </c>
      <c r="E12" s="150">
        <v>482.961</v>
      </c>
      <c r="F12" s="150">
        <v>0</v>
      </c>
      <c r="G12" s="151">
        <f t="shared" si="0"/>
        <v>0</v>
      </c>
      <c r="H12"/>
      <c r="I12"/>
      <c r="J12"/>
      <c r="L12"/>
      <c r="O12" s="145">
        <v>2</v>
      </c>
      <c r="AA12" s="125">
        <v>1</v>
      </c>
      <c r="AB12" s="125">
        <v>0</v>
      </c>
      <c r="AC12" s="125">
        <v>0</v>
      </c>
      <c r="AZ12" s="125">
        <v>1</v>
      </c>
      <c r="BA12" s="125">
        <f t="shared" si="1"/>
        <v>0</v>
      </c>
      <c r="BB12" s="125">
        <f t="shared" si="2"/>
        <v>0</v>
      </c>
      <c r="BC12" s="125">
        <f t="shared" si="3"/>
        <v>0</v>
      </c>
      <c r="BD12" s="125">
        <f t="shared" si="4"/>
        <v>0</v>
      </c>
      <c r="BE12" s="125">
        <f t="shared" si="5"/>
        <v>0</v>
      </c>
      <c r="CA12" s="152">
        <v>1</v>
      </c>
      <c r="CB12" s="152">
        <v>0</v>
      </c>
      <c r="CZ12" s="125">
        <v>0.157799999999952</v>
      </c>
    </row>
    <row r="13" spans="1:104" ht="22.5">
      <c r="A13" s="146">
        <v>6</v>
      </c>
      <c r="B13" s="147" t="s">
        <v>105</v>
      </c>
      <c r="C13" s="148" t="s">
        <v>106</v>
      </c>
      <c r="D13" s="149" t="s">
        <v>95</v>
      </c>
      <c r="E13" s="150">
        <v>317</v>
      </c>
      <c r="F13" s="150">
        <v>0</v>
      </c>
      <c r="G13" s="151">
        <f t="shared" si="0"/>
        <v>0</v>
      </c>
      <c r="H13"/>
      <c r="I13"/>
      <c r="J13"/>
      <c r="L13"/>
      <c r="O13" s="145">
        <v>2</v>
      </c>
      <c r="AA13" s="125">
        <v>1</v>
      </c>
      <c r="AB13" s="125">
        <v>1</v>
      </c>
      <c r="AC13" s="125">
        <v>1</v>
      </c>
      <c r="AZ13" s="125">
        <v>1</v>
      </c>
      <c r="BA13" s="125">
        <f t="shared" si="1"/>
        <v>0</v>
      </c>
      <c r="BB13" s="125">
        <f t="shared" si="2"/>
        <v>0</v>
      </c>
      <c r="BC13" s="125">
        <f t="shared" si="3"/>
        <v>0</v>
      </c>
      <c r="BD13" s="125">
        <f t="shared" si="4"/>
        <v>0</v>
      </c>
      <c r="BE13" s="125">
        <f t="shared" si="5"/>
        <v>0</v>
      </c>
      <c r="CA13" s="152">
        <v>1</v>
      </c>
      <c r="CB13" s="152">
        <v>1</v>
      </c>
      <c r="CZ13" s="125">
        <v>0.0209299999999928</v>
      </c>
    </row>
    <row r="14" spans="1:104" ht="22.5">
      <c r="A14" s="146">
        <v>7</v>
      </c>
      <c r="B14" s="147" t="s">
        <v>107</v>
      </c>
      <c r="C14" s="148" t="s">
        <v>108</v>
      </c>
      <c r="D14" s="149" t="s">
        <v>95</v>
      </c>
      <c r="E14" s="150">
        <v>6.46</v>
      </c>
      <c r="F14" s="150">
        <v>0</v>
      </c>
      <c r="G14" s="151">
        <f t="shared" si="0"/>
        <v>0</v>
      </c>
      <c r="H14"/>
      <c r="I14"/>
      <c r="J14"/>
      <c r="L14"/>
      <c r="O14" s="145">
        <v>2</v>
      </c>
      <c r="AA14" s="125">
        <v>1</v>
      </c>
      <c r="AB14" s="125">
        <v>1</v>
      </c>
      <c r="AC14" s="125">
        <v>1</v>
      </c>
      <c r="AZ14" s="125">
        <v>1</v>
      </c>
      <c r="BA14" s="125">
        <f t="shared" si="1"/>
        <v>0</v>
      </c>
      <c r="BB14" s="125">
        <f t="shared" si="2"/>
        <v>0</v>
      </c>
      <c r="BC14" s="125">
        <f t="shared" si="3"/>
        <v>0</v>
      </c>
      <c r="BD14" s="125">
        <f t="shared" si="4"/>
        <v>0</v>
      </c>
      <c r="BE14" s="125">
        <f t="shared" si="5"/>
        <v>0</v>
      </c>
      <c r="CA14" s="152">
        <v>1</v>
      </c>
      <c r="CB14" s="152">
        <v>1</v>
      </c>
      <c r="CZ14" s="125">
        <v>0.0209299999999928</v>
      </c>
    </row>
    <row r="15" spans="1:104" ht="12.75">
      <c r="A15" s="146">
        <v>8</v>
      </c>
      <c r="B15" s="147" t="s">
        <v>109</v>
      </c>
      <c r="C15" s="148" t="s">
        <v>110</v>
      </c>
      <c r="D15" s="149" t="s">
        <v>111</v>
      </c>
      <c r="E15" s="150">
        <v>49.6</v>
      </c>
      <c r="F15" s="150">
        <v>0</v>
      </c>
      <c r="G15" s="151">
        <f t="shared" si="0"/>
        <v>0</v>
      </c>
      <c r="H15"/>
      <c r="I15"/>
      <c r="J15"/>
      <c r="L15"/>
      <c r="O15" s="145">
        <v>2</v>
      </c>
      <c r="AA15" s="125">
        <v>1</v>
      </c>
      <c r="AB15" s="125">
        <v>1</v>
      </c>
      <c r="AC15" s="125">
        <v>1</v>
      </c>
      <c r="AZ15" s="125">
        <v>1</v>
      </c>
      <c r="BA15" s="125">
        <f t="shared" si="1"/>
        <v>0</v>
      </c>
      <c r="BB15" s="125">
        <f t="shared" si="2"/>
        <v>0</v>
      </c>
      <c r="BC15" s="125">
        <f t="shared" si="3"/>
        <v>0</v>
      </c>
      <c r="BD15" s="125">
        <f t="shared" si="4"/>
        <v>0</v>
      </c>
      <c r="BE15" s="125">
        <f t="shared" si="5"/>
        <v>0</v>
      </c>
      <c r="CA15" s="152">
        <v>1</v>
      </c>
      <c r="CB15" s="152">
        <v>1</v>
      </c>
      <c r="CZ15" s="125">
        <v>0.00601999999999947</v>
      </c>
    </row>
    <row r="16" spans="1:104" ht="12.75">
      <c r="A16" s="146">
        <v>9</v>
      </c>
      <c r="B16" s="147" t="s">
        <v>112</v>
      </c>
      <c r="C16" s="148" t="s">
        <v>113</v>
      </c>
      <c r="D16" s="149" t="s">
        <v>111</v>
      </c>
      <c r="E16" s="150">
        <v>3.72</v>
      </c>
      <c r="F16" s="150">
        <v>0</v>
      </c>
      <c r="G16" s="151">
        <f t="shared" si="0"/>
        <v>0</v>
      </c>
      <c r="H16"/>
      <c r="I16"/>
      <c r="J16"/>
      <c r="L16"/>
      <c r="O16" s="145">
        <v>2</v>
      </c>
      <c r="AA16" s="125">
        <v>1</v>
      </c>
      <c r="AB16" s="125">
        <v>1</v>
      </c>
      <c r="AC16" s="125">
        <v>1</v>
      </c>
      <c r="AZ16" s="125">
        <v>1</v>
      </c>
      <c r="BA16" s="125">
        <f t="shared" si="1"/>
        <v>0</v>
      </c>
      <c r="BB16" s="125">
        <f t="shared" si="2"/>
        <v>0</v>
      </c>
      <c r="BC16" s="125">
        <f t="shared" si="3"/>
        <v>0</v>
      </c>
      <c r="BD16" s="125">
        <f t="shared" si="4"/>
        <v>0</v>
      </c>
      <c r="BE16" s="125">
        <f t="shared" si="5"/>
        <v>0</v>
      </c>
      <c r="CA16" s="152">
        <v>1</v>
      </c>
      <c r="CB16" s="152">
        <v>1</v>
      </c>
      <c r="CZ16" s="125">
        <v>0.0136399999999952</v>
      </c>
    </row>
    <row r="17" spans="1:104" ht="12.75">
      <c r="A17" s="146">
        <v>10</v>
      </c>
      <c r="B17" s="147" t="s">
        <v>114</v>
      </c>
      <c r="C17" s="148" t="s">
        <v>115</v>
      </c>
      <c r="D17" s="149" t="s">
        <v>111</v>
      </c>
      <c r="E17" s="150">
        <v>28.68</v>
      </c>
      <c r="F17" s="150">
        <v>0</v>
      </c>
      <c r="G17" s="151">
        <f t="shared" si="0"/>
        <v>0</v>
      </c>
      <c r="H17"/>
      <c r="I17"/>
      <c r="J17"/>
      <c r="L17"/>
      <c r="O17" s="145">
        <v>2</v>
      </c>
      <c r="AA17" s="125">
        <v>1</v>
      </c>
      <c r="AB17" s="125">
        <v>1</v>
      </c>
      <c r="AC17" s="125">
        <v>1</v>
      </c>
      <c r="AZ17" s="125">
        <v>1</v>
      </c>
      <c r="BA17" s="125">
        <f t="shared" si="1"/>
        <v>0</v>
      </c>
      <c r="BB17" s="125">
        <f t="shared" si="2"/>
        <v>0</v>
      </c>
      <c r="BC17" s="125">
        <f t="shared" si="3"/>
        <v>0</v>
      </c>
      <c r="BD17" s="125">
        <f t="shared" si="4"/>
        <v>0</v>
      </c>
      <c r="BE17" s="125">
        <f t="shared" si="5"/>
        <v>0</v>
      </c>
      <c r="CA17" s="152">
        <v>1</v>
      </c>
      <c r="CB17" s="152">
        <v>1</v>
      </c>
      <c r="CZ17" s="125">
        <v>0.0202899999999886</v>
      </c>
    </row>
    <row r="18" spans="1:104" ht="12.75">
      <c r="A18" s="146">
        <v>11</v>
      </c>
      <c r="B18" s="147" t="s">
        <v>116</v>
      </c>
      <c r="C18" s="148" t="s">
        <v>117</v>
      </c>
      <c r="D18" s="149" t="s">
        <v>95</v>
      </c>
      <c r="E18" s="150">
        <v>326.526</v>
      </c>
      <c r="F18" s="150">
        <v>0</v>
      </c>
      <c r="G18" s="151">
        <f t="shared" si="0"/>
        <v>0</v>
      </c>
      <c r="H18"/>
      <c r="I18"/>
      <c r="J18"/>
      <c r="L18"/>
      <c r="O18" s="145">
        <v>2</v>
      </c>
      <c r="AA18" s="125">
        <v>1</v>
      </c>
      <c r="AB18" s="125">
        <v>1</v>
      </c>
      <c r="AC18" s="125">
        <v>1</v>
      </c>
      <c r="AZ18" s="125">
        <v>1</v>
      </c>
      <c r="BA18" s="125">
        <f t="shared" si="1"/>
        <v>0</v>
      </c>
      <c r="BB18" s="125">
        <f t="shared" si="2"/>
        <v>0</v>
      </c>
      <c r="BC18" s="125">
        <f t="shared" si="3"/>
        <v>0</v>
      </c>
      <c r="BD18" s="125">
        <f t="shared" si="4"/>
        <v>0</v>
      </c>
      <c r="BE18" s="125">
        <f t="shared" si="5"/>
        <v>0</v>
      </c>
      <c r="CA18" s="152">
        <v>1</v>
      </c>
      <c r="CB18" s="152">
        <v>1</v>
      </c>
      <c r="CZ18" s="125">
        <v>0.018020000000007</v>
      </c>
    </row>
    <row r="19" spans="1:104" ht="12.75">
      <c r="A19" s="153"/>
      <c r="B19" s="154" t="s">
        <v>118</v>
      </c>
      <c r="C19" s="155" t="str">
        <f>CONCATENATE(B7," ",C7)</f>
        <v>3 Svislé a kompletní konstrukce</v>
      </c>
      <c r="D19" s="156"/>
      <c r="E19" s="157"/>
      <c r="F19" s="158"/>
      <c r="G19" s="159">
        <f>SUM(G7:G18)</f>
        <v>0</v>
      </c>
      <c r="H19"/>
      <c r="I19"/>
      <c r="J19"/>
      <c r="L19"/>
      <c r="O19" s="145">
        <v>4</v>
      </c>
      <c r="AA19"/>
      <c r="AB19"/>
      <c r="AC19"/>
      <c r="AZ19"/>
      <c r="BA19" s="160">
        <f>SUM(BA7:BA18)</f>
        <v>0</v>
      </c>
      <c r="BB19" s="160">
        <f>SUM(BB7:BB18)</f>
        <v>0</v>
      </c>
      <c r="BC19" s="160">
        <f>SUM(BC7:BC18)</f>
        <v>0</v>
      </c>
      <c r="BD19" s="160">
        <f>SUM(BD7:BD18)</f>
        <v>0</v>
      </c>
      <c r="BE19" s="160">
        <f>SUM(BE7:BE18)</f>
        <v>0</v>
      </c>
      <c r="CA19"/>
      <c r="CB19"/>
      <c r="CZ19"/>
    </row>
    <row r="20" spans="1:104" ht="12.75">
      <c r="A20" s="139" t="s">
        <v>90</v>
      </c>
      <c r="B20" s="140" t="s">
        <v>119</v>
      </c>
      <c r="C20" s="141" t="s">
        <v>120</v>
      </c>
      <c r="D20" s="142"/>
      <c r="E20" s="143"/>
      <c r="F20" s="143"/>
      <c r="G20" s="144"/>
      <c r="H20"/>
      <c r="I20"/>
      <c r="J20"/>
      <c r="L20"/>
      <c r="O20" s="145">
        <v>1</v>
      </c>
      <c r="AA20"/>
      <c r="AB20"/>
      <c r="AC20"/>
      <c r="AZ20"/>
      <c r="BA20"/>
      <c r="BB20"/>
      <c r="BC20"/>
      <c r="BD20"/>
      <c r="BE20"/>
      <c r="CA20"/>
      <c r="CB20"/>
      <c r="CZ20"/>
    </row>
    <row r="21" spans="1:104" ht="12.75">
      <c r="A21" s="146">
        <v>12</v>
      </c>
      <c r="B21" s="147" t="s">
        <v>121</v>
      </c>
      <c r="C21" s="148" t="s">
        <v>122</v>
      </c>
      <c r="D21" s="149" t="s">
        <v>98</v>
      </c>
      <c r="E21" s="150">
        <v>42</v>
      </c>
      <c r="F21" s="150">
        <v>0</v>
      </c>
      <c r="G21" s="151">
        <f aca="true" t="shared" si="6" ref="G21:G27">E21*F21</f>
        <v>0</v>
      </c>
      <c r="H21"/>
      <c r="I21"/>
      <c r="J21"/>
      <c r="L21"/>
      <c r="O21" s="145">
        <v>2</v>
      </c>
      <c r="AA21" s="125">
        <v>1</v>
      </c>
      <c r="AB21" s="125">
        <v>0</v>
      </c>
      <c r="AC21" s="125">
        <v>0</v>
      </c>
      <c r="AZ21" s="125">
        <v>1</v>
      </c>
      <c r="BA21" s="125">
        <f aca="true" t="shared" si="7" ref="BA21:BA27">IF(AZ21=1,G21,0)</f>
        <v>0</v>
      </c>
      <c r="BB21" s="125">
        <f aca="true" t="shared" si="8" ref="BB21:BB27">IF(AZ21=2,G21,0)</f>
        <v>0</v>
      </c>
      <c r="BC21" s="125">
        <f aca="true" t="shared" si="9" ref="BC21:BC27">IF(AZ21=3,G21,0)</f>
        <v>0</v>
      </c>
      <c r="BD21" s="125">
        <f aca="true" t="shared" si="10" ref="BD21:BD27">IF(AZ21=4,G21,0)</f>
        <v>0</v>
      </c>
      <c r="BE21" s="125">
        <f aca="true" t="shared" si="11" ref="BE21:BE27">IF(AZ21=5,G21,0)</f>
        <v>0</v>
      </c>
      <c r="CA21" s="152">
        <v>1</v>
      </c>
      <c r="CB21" s="152">
        <v>0</v>
      </c>
      <c r="CZ21" s="125">
        <v>0.019849999999991</v>
      </c>
    </row>
    <row r="22" spans="1:104" ht="12.75">
      <c r="A22" s="146">
        <v>13</v>
      </c>
      <c r="B22" s="147" t="s">
        <v>123</v>
      </c>
      <c r="C22" s="148" t="s">
        <v>124</v>
      </c>
      <c r="D22" s="149" t="s">
        <v>98</v>
      </c>
      <c r="E22" s="150">
        <v>4</v>
      </c>
      <c r="F22" s="150">
        <v>0</v>
      </c>
      <c r="G22" s="151">
        <f t="shared" si="6"/>
        <v>0</v>
      </c>
      <c r="H22"/>
      <c r="I22"/>
      <c r="J22"/>
      <c r="L22"/>
      <c r="O22" s="145">
        <v>2</v>
      </c>
      <c r="AA22" s="125">
        <v>1</v>
      </c>
      <c r="AB22" s="125">
        <v>1</v>
      </c>
      <c r="AC22" s="125">
        <v>1</v>
      </c>
      <c r="AZ22" s="125">
        <v>1</v>
      </c>
      <c r="BA22" s="125">
        <f t="shared" si="7"/>
        <v>0</v>
      </c>
      <c r="BB22" s="125">
        <f t="shared" si="8"/>
        <v>0</v>
      </c>
      <c r="BC22" s="125">
        <f t="shared" si="9"/>
        <v>0</v>
      </c>
      <c r="BD22" s="125">
        <f t="shared" si="10"/>
        <v>0</v>
      </c>
      <c r="BE22" s="125">
        <f t="shared" si="11"/>
        <v>0</v>
      </c>
      <c r="CA22" s="152">
        <v>1</v>
      </c>
      <c r="CB22" s="152">
        <v>1</v>
      </c>
      <c r="CZ22" s="125">
        <v>0.053639999999973</v>
      </c>
    </row>
    <row r="23" spans="1:104" ht="12.75">
      <c r="A23" s="146">
        <v>14</v>
      </c>
      <c r="B23" s="147" t="s">
        <v>125</v>
      </c>
      <c r="C23" s="148" t="s">
        <v>126</v>
      </c>
      <c r="D23" s="149" t="s">
        <v>127</v>
      </c>
      <c r="E23" s="150">
        <v>0.376</v>
      </c>
      <c r="F23" s="150">
        <v>0</v>
      </c>
      <c r="G23" s="151">
        <f t="shared" si="6"/>
        <v>0</v>
      </c>
      <c r="H23"/>
      <c r="I23"/>
      <c r="J23"/>
      <c r="L23"/>
      <c r="O23" s="145">
        <v>2</v>
      </c>
      <c r="AA23" s="125">
        <v>1</v>
      </c>
      <c r="AB23" s="125">
        <v>1</v>
      </c>
      <c r="AC23" s="125">
        <v>1</v>
      </c>
      <c r="AZ23" s="125">
        <v>1</v>
      </c>
      <c r="BA23" s="125">
        <f t="shared" si="7"/>
        <v>0</v>
      </c>
      <c r="BB23" s="125">
        <f t="shared" si="8"/>
        <v>0</v>
      </c>
      <c r="BC23" s="125">
        <f t="shared" si="9"/>
        <v>0</v>
      </c>
      <c r="BD23" s="125">
        <f t="shared" si="10"/>
        <v>0</v>
      </c>
      <c r="BE23" s="125">
        <f t="shared" si="11"/>
        <v>0</v>
      </c>
      <c r="CA23" s="152">
        <v>1</v>
      </c>
      <c r="CB23" s="152">
        <v>1</v>
      </c>
      <c r="CZ23" s="125">
        <v>2.54000000000087</v>
      </c>
    </row>
    <row r="24" spans="1:104" ht="12.75">
      <c r="A24" s="146">
        <v>15</v>
      </c>
      <c r="B24" s="147" t="s">
        <v>128</v>
      </c>
      <c r="C24" s="148" t="s">
        <v>129</v>
      </c>
      <c r="D24" s="149" t="s">
        <v>127</v>
      </c>
      <c r="E24" s="150">
        <v>0.975</v>
      </c>
      <c r="F24" s="150">
        <v>0</v>
      </c>
      <c r="G24" s="151">
        <f t="shared" si="6"/>
        <v>0</v>
      </c>
      <c r="H24"/>
      <c r="I24"/>
      <c r="J24"/>
      <c r="L24"/>
      <c r="O24" s="145">
        <v>2</v>
      </c>
      <c r="AA24" s="125">
        <v>1</v>
      </c>
      <c r="AB24" s="125">
        <v>1</v>
      </c>
      <c r="AC24" s="125">
        <v>1</v>
      </c>
      <c r="AZ24" s="125">
        <v>1</v>
      </c>
      <c r="BA24" s="125">
        <f t="shared" si="7"/>
        <v>0</v>
      </c>
      <c r="BB24" s="125">
        <f t="shared" si="8"/>
        <v>0</v>
      </c>
      <c r="BC24" s="125">
        <f t="shared" si="9"/>
        <v>0</v>
      </c>
      <c r="BD24" s="125">
        <f t="shared" si="10"/>
        <v>0</v>
      </c>
      <c r="BE24" s="125">
        <f t="shared" si="11"/>
        <v>0</v>
      </c>
      <c r="CA24" s="152">
        <v>1</v>
      </c>
      <c r="CB24" s="152">
        <v>1</v>
      </c>
      <c r="CZ24" s="125">
        <v>2.44639000000097</v>
      </c>
    </row>
    <row r="25" spans="1:104" ht="12.75">
      <c r="A25" s="146">
        <v>16</v>
      </c>
      <c r="B25" s="147" t="s">
        <v>130</v>
      </c>
      <c r="C25" s="148" t="s">
        <v>131</v>
      </c>
      <c r="D25" s="149" t="s">
        <v>95</v>
      </c>
      <c r="E25" s="150">
        <v>24.375</v>
      </c>
      <c r="F25" s="150">
        <v>0</v>
      </c>
      <c r="G25" s="151">
        <f t="shared" si="6"/>
        <v>0</v>
      </c>
      <c r="H25"/>
      <c r="I25"/>
      <c r="J25"/>
      <c r="L25"/>
      <c r="O25" s="145">
        <v>2</v>
      </c>
      <c r="AA25" s="125">
        <v>1</v>
      </c>
      <c r="AB25" s="125">
        <v>1</v>
      </c>
      <c r="AC25" s="125">
        <v>1</v>
      </c>
      <c r="AZ25" s="125">
        <v>1</v>
      </c>
      <c r="BA25" s="125">
        <f t="shared" si="7"/>
        <v>0</v>
      </c>
      <c r="BB25" s="125">
        <f t="shared" si="8"/>
        <v>0</v>
      </c>
      <c r="BC25" s="125">
        <f t="shared" si="9"/>
        <v>0</v>
      </c>
      <c r="BD25" s="125">
        <f t="shared" si="10"/>
        <v>0</v>
      </c>
      <c r="BE25" s="125">
        <f t="shared" si="11"/>
        <v>0</v>
      </c>
      <c r="CA25" s="152">
        <v>1</v>
      </c>
      <c r="CB25" s="152">
        <v>1</v>
      </c>
      <c r="CZ25" s="125">
        <v>0.00341999999999842</v>
      </c>
    </row>
    <row r="26" spans="1:104" ht="12.75">
      <c r="A26" s="146">
        <v>17</v>
      </c>
      <c r="B26" s="147" t="s">
        <v>132</v>
      </c>
      <c r="C26" s="148" t="s">
        <v>133</v>
      </c>
      <c r="D26" s="149" t="s">
        <v>95</v>
      </c>
      <c r="E26" s="150">
        <v>24.375</v>
      </c>
      <c r="F26" s="150">
        <v>0</v>
      </c>
      <c r="G26" s="151">
        <f t="shared" si="6"/>
        <v>0</v>
      </c>
      <c r="H26"/>
      <c r="I26"/>
      <c r="J26"/>
      <c r="L26"/>
      <c r="O26" s="145">
        <v>2</v>
      </c>
      <c r="AA26" s="125">
        <v>1</v>
      </c>
      <c r="AB26" s="125">
        <v>1</v>
      </c>
      <c r="AC26" s="125">
        <v>1</v>
      </c>
      <c r="AZ26" s="125">
        <v>1</v>
      </c>
      <c r="BA26" s="125">
        <f t="shared" si="7"/>
        <v>0</v>
      </c>
      <c r="BB26" s="125">
        <f t="shared" si="8"/>
        <v>0</v>
      </c>
      <c r="BC26" s="125">
        <f t="shared" si="9"/>
        <v>0</v>
      </c>
      <c r="BD26" s="125">
        <f t="shared" si="10"/>
        <v>0</v>
      </c>
      <c r="BE26" s="125">
        <f t="shared" si="11"/>
        <v>0</v>
      </c>
      <c r="CA26" s="152">
        <v>1</v>
      </c>
      <c r="CB26" s="152">
        <v>1</v>
      </c>
      <c r="CZ26" s="125">
        <v>0</v>
      </c>
    </row>
    <row r="27" spans="1:104" ht="12.75">
      <c r="A27" s="146">
        <v>18</v>
      </c>
      <c r="B27" s="147" t="s">
        <v>134</v>
      </c>
      <c r="C27" s="148" t="s">
        <v>135</v>
      </c>
      <c r="D27" s="149" t="s">
        <v>136</v>
      </c>
      <c r="E27" s="150">
        <v>0.0358</v>
      </c>
      <c r="F27" s="150">
        <v>0</v>
      </c>
      <c r="G27" s="151">
        <f t="shared" si="6"/>
        <v>0</v>
      </c>
      <c r="H27"/>
      <c r="I27"/>
      <c r="J27"/>
      <c r="L27"/>
      <c r="O27" s="145">
        <v>2</v>
      </c>
      <c r="AA27" s="125">
        <v>1</v>
      </c>
      <c r="AB27" s="125">
        <v>1</v>
      </c>
      <c r="AC27" s="125">
        <v>1</v>
      </c>
      <c r="AZ27" s="125">
        <v>1</v>
      </c>
      <c r="BA27" s="125">
        <f t="shared" si="7"/>
        <v>0</v>
      </c>
      <c r="BB27" s="125">
        <f t="shared" si="8"/>
        <v>0</v>
      </c>
      <c r="BC27" s="125">
        <f t="shared" si="9"/>
        <v>0</v>
      </c>
      <c r="BD27" s="125">
        <f t="shared" si="10"/>
        <v>0</v>
      </c>
      <c r="BE27" s="125">
        <f t="shared" si="11"/>
        <v>0</v>
      </c>
      <c r="CA27" s="152">
        <v>1</v>
      </c>
      <c r="CB27" s="152">
        <v>1</v>
      </c>
      <c r="CZ27" s="125">
        <v>1.07099999999991</v>
      </c>
    </row>
    <row r="28" spans="1:104" ht="12.75">
      <c r="A28" s="153"/>
      <c r="B28" s="154" t="s">
        <v>118</v>
      </c>
      <c r="C28" s="155" t="str">
        <f>CONCATENATE(B20," ",C20)</f>
        <v>4 Vodorovné konstrukce</v>
      </c>
      <c r="D28" s="156"/>
      <c r="E28" s="157"/>
      <c r="F28" s="158"/>
      <c r="G28" s="159">
        <f>SUM(G20:G27)</f>
        <v>0</v>
      </c>
      <c r="H28"/>
      <c r="I28"/>
      <c r="J28"/>
      <c r="L28"/>
      <c r="O28" s="145">
        <v>4</v>
      </c>
      <c r="AA28"/>
      <c r="AB28"/>
      <c r="AC28"/>
      <c r="AZ28"/>
      <c r="BA28" s="160">
        <f>SUM(BA20:BA27)</f>
        <v>0</v>
      </c>
      <c r="BB28" s="160">
        <f>SUM(BB20:BB27)</f>
        <v>0</v>
      </c>
      <c r="BC28" s="160">
        <f>SUM(BC20:BC27)</f>
        <v>0</v>
      </c>
      <c r="BD28" s="160">
        <f>SUM(BD20:BD27)</f>
        <v>0</v>
      </c>
      <c r="BE28" s="160">
        <f>SUM(BE20:BE27)</f>
        <v>0</v>
      </c>
      <c r="CA28"/>
      <c r="CB28"/>
      <c r="CZ28"/>
    </row>
    <row r="29" spans="1:104" ht="12.75">
      <c r="A29" s="139" t="s">
        <v>90</v>
      </c>
      <c r="B29" s="140" t="s">
        <v>137</v>
      </c>
      <c r="C29" s="141" t="s">
        <v>138</v>
      </c>
      <c r="D29" s="142"/>
      <c r="E29" s="143"/>
      <c r="F29" s="143"/>
      <c r="G29" s="144"/>
      <c r="H29"/>
      <c r="I29"/>
      <c r="J29"/>
      <c r="L29"/>
      <c r="O29" s="145">
        <v>1</v>
      </c>
      <c r="AA29"/>
      <c r="AB29"/>
      <c r="AC29"/>
      <c r="AZ29"/>
      <c r="BA29"/>
      <c r="BB29"/>
      <c r="BC29"/>
      <c r="BD29"/>
      <c r="BE29"/>
      <c r="CA29"/>
      <c r="CB29"/>
      <c r="CZ29"/>
    </row>
    <row r="30" spans="1:104" ht="12.75">
      <c r="A30" s="146">
        <v>19</v>
      </c>
      <c r="B30" s="147" t="s">
        <v>139</v>
      </c>
      <c r="C30" s="148" t="s">
        <v>140</v>
      </c>
      <c r="D30" s="149" t="s">
        <v>95</v>
      </c>
      <c r="E30" s="150">
        <v>1284.0401</v>
      </c>
      <c r="F30" s="150">
        <v>0</v>
      </c>
      <c r="G30" s="151">
        <f>E30*F30</f>
        <v>0</v>
      </c>
      <c r="H30"/>
      <c r="I30"/>
      <c r="J30"/>
      <c r="L30"/>
      <c r="O30" s="145">
        <v>2</v>
      </c>
      <c r="AA30" s="125">
        <v>1</v>
      </c>
      <c r="AB30" s="125">
        <v>1</v>
      </c>
      <c r="AC30" s="125">
        <v>1</v>
      </c>
      <c r="AZ30" s="125">
        <v>1</v>
      </c>
      <c r="BA30" s="125">
        <f>IF(AZ30=1,G30,0)</f>
        <v>0</v>
      </c>
      <c r="BB30" s="125">
        <f>IF(AZ30=2,G30,0)</f>
        <v>0</v>
      </c>
      <c r="BC30" s="125">
        <f>IF(AZ30=3,G30,0)</f>
        <v>0</v>
      </c>
      <c r="BD30" s="125">
        <f>IF(AZ30=4,G30,0)</f>
        <v>0</v>
      </c>
      <c r="BE30" s="125">
        <f>IF(AZ30=5,G30,0)</f>
        <v>0</v>
      </c>
      <c r="CA30" s="152">
        <v>1</v>
      </c>
      <c r="CB30" s="152">
        <v>1</v>
      </c>
      <c r="CZ30" s="125">
        <v>0.0389999999999873</v>
      </c>
    </row>
    <row r="31" spans="1:104" ht="12.75">
      <c r="A31" s="146">
        <v>20</v>
      </c>
      <c r="B31" s="147" t="s">
        <v>141</v>
      </c>
      <c r="C31" s="148" t="s">
        <v>142</v>
      </c>
      <c r="D31" s="149" t="s">
        <v>95</v>
      </c>
      <c r="E31" s="150">
        <v>569.2399</v>
      </c>
      <c r="F31" s="150">
        <v>0</v>
      </c>
      <c r="G31" s="151">
        <f>E31*F31</f>
        <v>0</v>
      </c>
      <c r="H31"/>
      <c r="I31"/>
      <c r="J31"/>
      <c r="L31"/>
      <c r="O31" s="145">
        <v>2</v>
      </c>
      <c r="AA31" s="125">
        <v>1</v>
      </c>
      <c r="AB31" s="125">
        <v>1</v>
      </c>
      <c r="AC31" s="125">
        <v>1</v>
      </c>
      <c r="AZ31" s="125">
        <v>1</v>
      </c>
      <c r="BA31" s="125">
        <f>IF(AZ31=1,G31,0)</f>
        <v>0</v>
      </c>
      <c r="BB31" s="125">
        <f>IF(AZ31=2,G31,0)</f>
        <v>0</v>
      </c>
      <c r="BC31" s="125">
        <f>IF(AZ31=3,G31,0)</f>
        <v>0</v>
      </c>
      <c r="BD31" s="125">
        <f>IF(AZ31=4,G31,0)</f>
        <v>0</v>
      </c>
      <c r="BE31" s="125">
        <f>IF(AZ31=5,G31,0)</f>
        <v>0</v>
      </c>
      <c r="CA31" s="152">
        <v>1</v>
      </c>
      <c r="CB31" s="152">
        <v>1</v>
      </c>
      <c r="CZ31" s="125">
        <v>0.0496600000000171</v>
      </c>
    </row>
    <row r="32" spans="1:104" ht="12.75">
      <c r="A32" s="146">
        <v>21</v>
      </c>
      <c r="B32" s="147" t="s">
        <v>143</v>
      </c>
      <c r="C32" s="148" t="s">
        <v>144</v>
      </c>
      <c r="D32" s="149" t="s">
        <v>95</v>
      </c>
      <c r="E32" s="150">
        <v>20.28</v>
      </c>
      <c r="F32" s="150">
        <v>0</v>
      </c>
      <c r="G32" s="151">
        <f>E32*F32</f>
        <v>0</v>
      </c>
      <c r="H32"/>
      <c r="I32"/>
      <c r="J32"/>
      <c r="L32"/>
      <c r="O32" s="145">
        <v>2</v>
      </c>
      <c r="AA32" s="125">
        <v>1</v>
      </c>
      <c r="AB32" s="125">
        <v>1</v>
      </c>
      <c r="AC32" s="125">
        <v>1</v>
      </c>
      <c r="AZ32" s="125">
        <v>1</v>
      </c>
      <c r="BA32" s="125">
        <f>IF(AZ32=1,G32,0)</f>
        <v>0</v>
      </c>
      <c r="BB32" s="125">
        <f>IF(AZ32=2,G32,0)</f>
        <v>0</v>
      </c>
      <c r="BC32" s="125">
        <f>IF(AZ32=3,G32,0)</f>
        <v>0</v>
      </c>
      <c r="BD32" s="125">
        <f>IF(AZ32=4,G32,0)</f>
        <v>0</v>
      </c>
      <c r="BE32" s="125">
        <f>IF(AZ32=5,G32,0)</f>
        <v>0</v>
      </c>
      <c r="CA32" s="152">
        <v>1</v>
      </c>
      <c r="CB32" s="152">
        <v>1</v>
      </c>
      <c r="CZ32" s="125">
        <v>0.0480000000000018</v>
      </c>
    </row>
    <row r="33" spans="1:104" ht="12.75">
      <c r="A33" s="153"/>
      <c r="B33" s="154" t="s">
        <v>118</v>
      </c>
      <c r="C33" s="155" t="str">
        <f>CONCATENATE(B29," ",C29)</f>
        <v>61 Upravy povrchů vnitřní</v>
      </c>
      <c r="D33" s="156"/>
      <c r="E33" s="157"/>
      <c r="F33" s="158"/>
      <c r="G33" s="159">
        <f>SUM(G29:G32)</f>
        <v>0</v>
      </c>
      <c r="H33"/>
      <c r="I33"/>
      <c r="J33"/>
      <c r="L33"/>
      <c r="O33" s="145">
        <v>4</v>
      </c>
      <c r="AA33"/>
      <c r="AB33"/>
      <c r="AC33"/>
      <c r="AZ33"/>
      <c r="BA33" s="160">
        <f>SUM(BA29:BA32)</f>
        <v>0</v>
      </c>
      <c r="BB33" s="160">
        <f>SUM(BB29:BB32)</f>
        <v>0</v>
      </c>
      <c r="BC33" s="160">
        <f>SUM(BC29:BC32)</f>
        <v>0</v>
      </c>
      <c r="BD33" s="160">
        <f>SUM(BD29:BD32)</f>
        <v>0</v>
      </c>
      <c r="BE33" s="160">
        <f>SUM(BE29:BE32)</f>
        <v>0</v>
      </c>
      <c r="CA33"/>
      <c r="CB33"/>
      <c r="CZ33"/>
    </row>
    <row r="34" spans="1:104" ht="12.75">
      <c r="A34" s="139" t="s">
        <v>90</v>
      </c>
      <c r="B34" s="140" t="s">
        <v>145</v>
      </c>
      <c r="C34" s="141" t="s">
        <v>146</v>
      </c>
      <c r="D34" s="142"/>
      <c r="E34" s="143"/>
      <c r="F34" s="143"/>
      <c r="G34" s="144"/>
      <c r="H34"/>
      <c r="I34"/>
      <c r="J34"/>
      <c r="L34"/>
      <c r="O34" s="145">
        <v>1</v>
      </c>
      <c r="AA34"/>
      <c r="AB34"/>
      <c r="AC34"/>
      <c r="AZ34"/>
      <c r="BA34"/>
      <c r="BB34"/>
      <c r="BC34"/>
      <c r="BD34"/>
      <c r="BE34"/>
      <c r="CA34"/>
      <c r="CB34"/>
      <c r="CZ34"/>
    </row>
    <row r="35" spans="1:104" ht="12.75">
      <c r="A35" s="146">
        <v>22</v>
      </c>
      <c r="B35" s="147" t="s">
        <v>147</v>
      </c>
      <c r="C35" s="148" t="s">
        <v>148</v>
      </c>
      <c r="D35" s="149" t="s">
        <v>127</v>
      </c>
      <c r="E35" s="150">
        <v>2.97</v>
      </c>
      <c r="F35" s="150">
        <v>0</v>
      </c>
      <c r="G35" s="151">
        <f>E35*F35</f>
        <v>0</v>
      </c>
      <c r="H35"/>
      <c r="I35"/>
      <c r="J35"/>
      <c r="L35"/>
      <c r="O35" s="145">
        <v>2</v>
      </c>
      <c r="AA35" s="125">
        <v>1</v>
      </c>
      <c r="AB35" s="125">
        <v>1</v>
      </c>
      <c r="AC35" s="125">
        <v>1</v>
      </c>
      <c r="AZ35" s="125">
        <v>1</v>
      </c>
      <c r="BA35" s="125">
        <f>IF(AZ35=1,G35,0)</f>
        <v>0</v>
      </c>
      <c r="BB35" s="125">
        <f>IF(AZ35=2,G35,0)</f>
        <v>0</v>
      </c>
      <c r="BC35" s="125">
        <f>IF(AZ35=3,G35,0)</f>
        <v>0</v>
      </c>
      <c r="BD35" s="125">
        <f>IF(AZ35=4,G35,0)</f>
        <v>0</v>
      </c>
      <c r="BE35" s="125">
        <f>IF(AZ35=5,G35,0)</f>
        <v>0</v>
      </c>
      <c r="CA35" s="152">
        <v>1</v>
      </c>
      <c r="CB35" s="152">
        <v>1</v>
      </c>
      <c r="CZ35" s="125">
        <v>2.2609999999986</v>
      </c>
    </row>
    <row r="36" spans="1:104" ht="22.5">
      <c r="A36" s="146">
        <v>23</v>
      </c>
      <c r="B36" s="147" t="s">
        <v>149</v>
      </c>
      <c r="C36" s="148" t="s">
        <v>150</v>
      </c>
      <c r="D36" s="149" t="s">
        <v>95</v>
      </c>
      <c r="E36" s="150">
        <v>359.48</v>
      </c>
      <c r="F36" s="150">
        <v>0</v>
      </c>
      <c r="G36" s="151">
        <f>E36*F36</f>
        <v>0</v>
      </c>
      <c r="H36"/>
      <c r="I36"/>
      <c r="J36"/>
      <c r="L36"/>
      <c r="O36" s="145">
        <v>2</v>
      </c>
      <c r="AA36" s="125">
        <v>1</v>
      </c>
      <c r="AB36" s="125">
        <v>1</v>
      </c>
      <c r="AC36" s="125">
        <v>1</v>
      </c>
      <c r="AZ36" s="125">
        <v>1</v>
      </c>
      <c r="BA36" s="125">
        <f>IF(AZ36=1,G36,0)</f>
        <v>0</v>
      </c>
      <c r="BB36" s="125">
        <f>IF(AZ36=2,G36,0)</f>
        <v>0</v>
      </c>
      <c r="BC36" s="125">
        <f>IF(AZ36=3,G36,0)</f>
        <v>0</v>
      </c>
      <c r="BD36" s="125">
        <f>IF(AZ36=4,G36,0)</f>
        <v>0</v>
      </c>
      <c r="BE36" s="125">
        <f>IF(AZ36=5,G36,0)</f>
        <v>0</v>
      </c>
      <c r="CA36" s="152">
        <v>1</v>
      </c>
      <c r="CB36" s="152">
        <v>1</v>
      </c>
      <c r="CZ36" s="125">
        <v>0.131350000000111</v>
      </c>
    </row>
    <row r="37" spans="1:104" ht="12.75">
      <c r="A37" s="153"/>
      <c r="B37" s="154" t="s">
        <v>118</v>
      </c>
      <c r="C37" s="155" t="str">
        <f>CONCATENATE(B34," ",C34)</f>
        <v>63 Podlahy a podlahové konstrukce</v>
      </c>
      <c r="D37" s="156"/>
      <c r="E37" s="157"/>
      <c r="F37" s="158"/>
      <c r="G37" s="159">
        <f>SUM(G34:G36)</f>
        <v>0</v>
      </c>
      <c r="H37"/>
      <c r="I37"/>
      <c r="J37"/>
      <c r="L37"/>
      <c r="O37" s="145">
        <v>4</v>
      </c>
      <c r="AA37"/>
      <c r="AB37"/>
      <c r="AC37"/>
      <c r="AZ37"/>
      <c r="BA37" s="160">
        <f>SUM(BA34:BA36)</f>
        <v>0</v>
      </c>
      <c r="BB37" s="160">
        <f>SUM(BB34:BB36)</f>
        <v>0</v>
      </c>
      <c r="BC37" s="160">
        <f>SUM(BC34:BC36)</f>
        <v>0</v>
      </c>
      <c r="BD37" s="160">
        <f>SUM(BD34:BD36)</f>
        <v>0</v>
      </c>
      <c r="BE37" s="160">
        <f>SUM(BE34:BE36)</f>
        <v>0</v>
      </c>
      <c r="CA37"/>
      <c r="CB37"/>
      <c r="CZ37"/>
    </row>
    <row r="38" spans="1:104" ht="12.75">
      <c r="A38" s="139" t="s">
        <v>90</v>
      </c>
      <c r="B38" s="140" t="s">
        <v>151</v>
      </c>
      <c r="C38" s="141" t="s">
        <v>152</v>
      </c>
      <c r="D38" s="142"/>
      <c r="E38" s="143"/>
      <c r="F38" s="143"/>
      <c r="G38" s="144"/>
      <c r="H38"/>
      <c r="I38"/>
      <c r="J38"/>
      <c r="L38"/>
      <c r="O38" s="145">
        <v>1</v>
      </c>
      <c r="AA38"/>
      <c r="AB38"/>
      <c r="AC38"/>
      <c r="AZ38"/>
      <c r="BA38"/>
      <c r="BB38"/>
      <c r="BC38"/>
      <c r="BD38"/>
      <c r="BE38"/>
      <c r="CA38"/>
      <c r="CB38"/>
      <c r="CZ38"/>
    </row>
    <row r="39" spans="1:104" ht="22.5">
      <c r="A39" s="146">
        <v>24</v>
      </c>
      <c r="B39" s="147"/>
      <c r="C39" s="148" t="s">
        <v>153</v>
      </c>
      <c r="D39" s="149" t="s">
        <v>98</v>
      </c>
      <c r="E39" s="150">
        <v>1</v>
      </c>
      <c r="F39" s="150">
        <v>0</v>
      </c>
      <c r="G39" s="151">
        <f aca="true" t="shared" si="12" ref="G39:G48">E39*F39</f>
        <v>0</v>
      </c>
      <c r="H39"/>
      <c r="I39"/>
      <c r="J39"/>
      <c r="L39"/>
      <c r="O39" s="145">
        <v>2</v>
      </c>
      <c r="AA39" s="125">
        <v>1</v>
      </c>
      <c r="AB39" s="125">
        <v>1</v>
      </c>
      <c r="AC39" s="125">
        <v>1</v>
      </c>
      <c r="AZ39" s="125">
        <v>1</v>
      </c>
      <c r="BA39" s="125">
        <f aca="true" t="shared" si="13" ref="BA39:BA48">IF(AZ39=1,G39,0)</f>
        <v>0</v>
      </c>
      <c r="BB39" s="125">
        <f aca="true" t="shared" si="14" ref="BB39:BB48">IF(AZ39=2,G39,0)</f>
        <v>0</v>
      </c>
      <c r="BC39" s="125">
        <f aca="true" t="shared" si="15" ref="BC39:BC48">IF(AZ39=3,G39,0)</f>
        <v>0</v>
      </c>
      <c r="BD39" s="125">
        <f aca="true" t="shared" si="16" ref="BD39:BD48">IF(AZ39=4,G39,0)</f>
        <v>0</v>
      </c>
      <c r="BE39" s="125">
        <f aca="true" t="shared" si="17" ref="BE39:BE48">IF(AZ39=5,G39,0)</f>
        <v>0</v>
      </c>
      <c r="CA39" s="152">
        <v>1</v>
      </c>
      <c r="CB39" s="152">
        <v>1</v>
      </c>
      <c r="CZ39" s="125">
        <v>0.0287399999999991</v>
      </c>
    </row>
    <row r="40" spans="1:104" ht="22.5">
      <c r="A40" s="146">
        <v>25</v>
      </c>
      <c r="B40" s="147"/>
      <c r="C40" s="148" t="s">
        <v>154</v>
      </c>
      <c r="D40" s="149" t="s">
        <v>98</v>
      </c>
      <c r="E40" s="150">
        <v>7</v>
      </c>
      <c r="F40" s="150">
        <v>0</v>
      </c>
      <c r="G40" s="151">
        <f t="shared" si="12"/>
        <v>0</v>
      </c>
      <c r="H40"/>
      <c r="I40"/>
      <c r="J40"/>
      <c r="L40"/>
      <c r="O40" s="145">
        <v>2</v>
      </c>
      <c r="AA40" s="125">
        <v>1</v>
      </c>
      <c r="AB40" s="125">
        <v>1</v>
      </c>
      <c r="AC40" s="125">
        <v>1</v>
      </c>
      <c r="AZ40" s="125">
        <v>1</v>
      </c>
      <c r="BA40" s="125">
        <f t="shared" si="13"/>
        <v>0</v>
      </c>
      <c r="BB40" s="125">
        <f t="shared" si="14"/>
        <v>0</v>
      </c>
      <c r="BC40" s="125">
        <f t="shared" si="15"/>
        <v>0</v>
      </c>
      <c r="BD40" s="125">
        <f t="shared" si="16"/>
        <v>0</v>
      </c>
      <c r="BE40" s="125">
        <f t="shared" si="17"/>
        <v>0</v>
      </c>
      <c r="CA40" s="152">
        <v>1</v>
      </c>
      <c r="CB40" s="152">
        <v>1</v>
      </c>
      <c r="CZ40" s="125">
        <v>0.0287399999999991</v>
      </c>
    </row>
    <row r="41" spans="1:104" ht="22.5">
      <c r="A41" s="146" t="s">
        <v>155</v>
      </c>
      <c r="B41" s="147"/>
      <c r="C41" s="148" t="s">
        <v>156</v>
      </c>
      <c r="D41" s="149" t="s">
        <v>98</v>
      </c>
      <c r="E41" s="150">
        <v>1</v>
      </c>
      <c r="F41" s="150">
        <v>0</v>
      </c>
      <c r="G41" s="151">
        <f t="shared" si="12"/>
        <v>0</v>
      </c>
      <c r="H41"/>
      <c r="I41"/>
      <c r="J41"/>
      <c r="L41"/>
      <c r="O41" s="145">
        <v>2</v>
      </c>
      <c r="AA41" s="125">
        <v>1</v>
      </c>
      <c r="AB41" s="125">
        <v>1</v>
      </c>
      <c r="AC41" s="125">
        <v>1</v>
      </c>
      <c r="AZ41" s="125">
        <v>1</v>
      </c>
      <c r="BA41" s="125">
        <f t="shared" si="13"/>
        <v>0</v>
      </c>
      <c r="BB41" s="125">
        <f t="shared" si="14"/>
        <v>0</v>
      </c>
      <c r="BC41" s="125">
        <f t="shared" si="15"/>
        <v>0</v>
      </c>
      <c r="BD41" s="125">
        <f t="shared" si="16"/>
        <v>0</v>
      </c>
      <c r="BE41" s="125">
        <f t="shared" si="17"/>
        <v>0</v>
      </c>
      <c r="CA41" s="152">
        <v>1</v>
      </c>
      <c r="CB41" s="152">
        <v>1</v>
      </c>
      <c r="CZ41" s="125">
        <v>0.0287399999999991</v>
      </c>
    </row>
    <row r="42" spans="1:104" ht="33.75">
      <c r="A42" s="146">
        <v>26</v>
      </c>
      <c r="B42" s="147"/>
      <c r="C42" s="148" t="s">
        <v>157</v>
      </c>
      <c r="D42" s="149" t="s">
        <v>98</v>
      </c>
      <c r="E42" s="150">
        <v>2</v>
      </c>
      <c r="F42" s="150">
        <v>0</v>
      </c>
      <c r="G42" s="151">
        <f t="shared" si="12"/>
        <v>0</v>
      </c>
      <c r="H42"/>
      <c r="I42"/>
      <c r="J42"/>
      <c r="L42"/>
      <c r="O42" s="145">
        <v>2</v>
      </c>
      <c r="AA42" s="125">
        <v>1</v>
      </c>
      <c r="AB42" s="125">
        <v>1</v>
      </c>
      <c r="AC42" s="125">
        <v>1</v>
      </c>
      <c r="AZ42" s="125">
        <v>1</v>
      </c>
      <c r="BA42" s="125">
        <f t="shared" si="13"/>
        <v>0</v>
      </c>
      <c r="BB42" s="125">
        <f t="shared" si="14"/>
        <v>0</v>
      </c>
      <c r="BC42" s="125">
        <f t="shared" si="15"/>
        <v>0</v>
      </c>
      <c r="BD42" s="125">
        <f t="shared" si="16"/>
        <v>0</v>
      </c>
      <c r="BE42" s="125">
        <f t="shared" si="17"/>
        <v>0</v>
      </c>
      <c r="CA42" s="152">
        <v>1</v>
      </c>
      <c r="CB42" s="152">
        <v>1</v>
      </c>
      <c r="CZ42" s="125">
        <v>0.0287399999999991</v>
      </c>
    </row>
    <row r="43" spans="1:104" ht="22.5">
      <c r="A43" s="146">
        <v>27</v>
      </c>
      <c r="B43" s="147"/>
      <c r="C43" s="148" t="s">
        <v>158</v>
      </c>
      <c r="D43" s="149" t="s">
        <v>98</v>
      </c>
      <c r="E43" s="150">
        <v>46</v>
      </c>
      <c r="F43" s="150">
        <v>0</v>
      </c>
      <c r="G43" s="151">
        <f t="shared" si="12"/>
        <v>0</v>
      </c>
      <c r="H43"/>
      <c r="I43"/>
      <c r="J43"/>
      <c r="L43"/>
      <c r="O43" s="145">
        <v>2</v>
      </c>
      <c r="AA43" s="125">
        <v>1</v>
      </c>
      <c r="AB43" s="125">
        <v>1</v>
      </c>
      <c r="AC43" s="125">
        <v>1</v>
      </c>
      <c r="AZ43" s="125">
        <v>1</v>
      </c>
      <c r="BA43" s="125">
        <f t="shared" si="13"/>
        <v>0</v>
      </c>
      <c r="BB43" s="125">
        <f t="shared" si="14"/>
        <v>0</v>
      </c>
      <c r="BC43" s="125">
        <f t="shared" si="15"/>
        <v>0</v>
      </c>
      <c r="BD43" s="125">
        <f t="shared" si="16"/>
        <v>0</v>
      </c>
      <c r="BE43" s="125">
        <f t="shared" si="17"/>
        <v>0</v>
      </c>
      <c r="CA43" s="152">
        <v>1</v>
      </c>
      <c r="CB43" s="152">
        <v>1</v>
      </c>
      <c r="CZ43" s="125">
        <v>0.0287399999999991</v>
      </c>
    </row>
    <row r="44" spans="1:104" ht="22.5">
      <c r="A44" s="146" t="s">
        <v>159</v>
      </c>
      <c r="B44" s="147"/>
      <c r="C44" s="148" t="s">
        <v>160</v>
      </c>
      <c r="D44" s="149" t="s">
        <v>98</v>
      </c>
      <c r="E44" s="150">
        <v>2</v>
      </c>
      <c r="F44" s="150">
        <v>0</v>
      </c>
      <c r="G44" s="151">
        <f t="shared" si="12"/>
        <v>0</v>
      </c>
      <c r="H44"/>
      <c r="I44"/>
      <c r="J44"/>
      <c r="L44"/>
      <c r="O44" s="145">
        <v>2</v>
      </c>
      <c r="AA44" s="125">
        <v>1</v>
      </c>
      <c r="AB44" s="125">
        <v>1</v>
      </c>
      <c r="AC44" s="125">
        <v>1</v>
      </c>
      <c r="AZ44" s="125">
        <v>1</v>
      </c>
      <c r="BA44" s="125">
        <f t="shared" si="13"/>
        <v>0</v>
      </c>
      <c r="BB44" s="125">
        <f t="shared" si="14"/>
        <v>0</v>
      </c>
      <c r="BC44" s="125">
        <f t="shared" si="15"/>
        <v>0</v>
      </c>
      <c r="BD44" s="125">
        <f t="shared" si="16"/>
        <v>0</v>
      </c>
      <c r="BE44" s="125">
        <f t="shared" si="17"/>
        <v>0</v>
      </c>
      <c r="CA44" s="152">
        <v>1</v>
      </c>
      <c r="CB44" s="152">
        <v>1</v>
      </c>
      <c r="CZ44" s="125">
        <v>0.0287399999999991</v>
      </c>
    </row>
    <row r="45" spans="1:104" ht="22.5">
      <c r="A45" s="146">
        <v>28</v>
      </c>
      <c r="B45" s="147"/>
      <c r="C45" s="148" t="s">
        <v>161</v>
      </c>
      <c r="D45" s="149" t="s">
        <v>98</v>
      </c>
      <c r="E45" s="150">
        <v>7</v>
      </c>
      <c r="F45" s="150">
        <v>0</v>
      </c>
      <c r="G45" s="151">
        <f t="shared" si="12"/>
        <v>0</v>
      </c>
      <c r="H45"/>
      <c r="I45"/>
      <c r="J45"/>
      <c r="L45"/>
      <c r="O45" s="145">
        <v>2</v>
      </c>
      <c r="AA45" s="125">
        <v>1</v>
      </c>
      <c r="AB45" s="125">
        <v>1</v>
      </c>
      <c r="AC45" s="125">
        <v>1</v>
      </c>
      <c r="AZ45" s="125">
        <v>1</v>
      </c>
      <c r="BA45" s="125">
        <f t="shared" si="13"/>
        <v>0</v>
      </c>
      <c r="BB45" s="125">
        <f t="shared" si="14"/>
        <v>0</v>
      </c>
      <c r="BC45" s="125">
        <f t="shared" si="15"/>
        <v>0</v>
      </c>
      <c r="BD45" s="125">
        <f t="shared" si="16"/>
        <v>0</v>
      </c>
      <c r="BE45" s="125">
        <f t="shared" si="17"/>
        <v>0</v>
      </c>
      <c r="CA45" s="152">
        <v>1</v>
      </c>
      <c r="CB45" s="152">
        <v>1</v>
      </c>
      <c r="CZ45" s="125">
        <v>0.0287399999999991</v>
      </c>
    </row>
    <row r="46" spans="1:104" ht="22.5">
      <c r="A46" s="146" t="s">
        <v>162</v>
      </c>
      <c r="B46" s="147"/>
      <c r="C46" s="148" t="s">
        <v>163</v>
      </c>
      <c r="D46" s="149" t="s">
        <v>98</v>
      </c>
      <c r="E46" s="150">
        <v>3</v>
      </c>
      <c r="F46" s="150">
        <v>0</v>
      </c>
      <c r="G46" s="151">
        <f t="shared" si="12"/>
        <v>0</v>
      </c>
      <c r="H46"/>
      <c r="I46"/>
      <c r="J46"/>
      <c r="L46"/>
      <c r="O46" s="145">
        <v>2</v>
      </c>
      <c r="AA46" s="125">
        <v>1</v>
      </c>
      <c r="AB46" s="125">
        <v>1</v>
      </c>
      <c r="AC46" s="125">
        <v>1</v>
      </c>
      <c r="AZ46" s="125">
        <v>1</v>
      </c>
      <c r="BA46" s="125">
        <f t="shared" si="13"/>
        <v>0</v>
      </c>
      <c r="BB46" s="125">
        <f t="shared" si="14"/>
        <v>0</v>
      </c>
      <c r="BC46" s="125">
        <f t="shared" si="15"/>
        <v>0</v>
      </c>
      <c r="BD46" s="125">
        <f t="shared" si="16"/>
        <v>0</v>
      </c>
      <c r="BE46" s="125">
        <f t="shared" si="17"/>
        <v>0</v>
      </c>
      <c r="CA46" s="152">
        <v>1</v>
      </c>
      <c r="CB46" s="152">
        <v>1</v>
      </c>
      <c r="CZ46" s="125">
        <v>0.0287399999999991</v>
      </c>
    </row>
    <row r="47" spans="1:104" ht="22.5">
      <c r="A47" s="146">
        <v>29</v>
      </c>
      <c r="B47" s="147"/>
      <c r="C47" s="148" t="s">
        <v>164</v>
      </c>
      <c r="D47" s="149" t="s">
        <v>98</v>
      </c>
      <c r="E47" s="150">
        <v>5</v>
      </c>
      <c r="F47" s="150">
        <v>0</v>
      </c>
      <c r="G47" s="151">
        <f t="shared" si="12"/>
        <v>0</v>
      </c>
      <c r="H47"/>
      <c r="I47"/>
      <c r="J47"/>
      <c r="L47"/>
      <c r="O47" s="145">
        <v>2</v>
      </c>
      <c r="AA47" s="125">
        <v>1</v>
      </c>
      <c r="AB47" s="125">
        <v>1</v>
      </c>
      <c r="AC47" s="125">
        <v>1</v>
      </c>
      <c r="AZ47" s="125">
        <v>1</v>
      </c>
      <c r="BA47" s="125">
        <f t="shared" si="13"/>
        <v>0</v>
      </c>
      <c r="BB47" s="125">
        <f t="shared" si="14"/>
        <v>0</v>
      </c>
      <c r="BC47" s="125">
        <f t="shared" si="15"/>
        <v>0</v>
      </c>
      <c r="BD47" s="125">
        <f t="shared" si="16"/>
        <v>0</v>
      </c>
      <c r="BE47" s="125">
        <f t="shared" si="17"/>
        <v>0</v>
      </c>
      <c r="CA47" s="152">
        <v>1</v>
      </c>
      <c r="CB47" s="152">
        <v>1</v>
      </c>
      <c r="CZ47" s="125">
        <v>0.0287399999999991</v>
      </c>
    </row>
    <row r="48" spans="1:104" ht="22.5">
      <c r="A48" s="146" t="s">
        <v>165</v>
      </c>
      <c r="B48" s="147"/>
      <c r="C48" s="148" t="s">
        <v>166</v>
      </c>
      <c r="D48" s="149" t="s">
        <v>98</v>
      </c>
      <c r="E48" s="150">
        <v>16</v>
      </c>
      <c r="F48" s="150">
        <v>0</v>
      </c>
      <c r="G48" s="151">
        <f t="shared" si="12"/>
        <v>0</v>
      </c>
      <c r="H48"/>
      <c r="I48"/>
      <c r="J48"/>
      <c r="L48"/>
      <c r="O48" s="145">
        <v>2</v>
      </c>
      <c r="AA48" s="125">
        <v>1</v>
      </c>
      <c r="AB48" s="125">
        <v>1</v>
      </c>
      <c r="AC48" s="125">
        <v>1</v>
      </c>
      <c r="AZ48" s="125">
        <v>1</v>
      </c>
      <c r="BA48" s="125">
        <f t="shared" si="13"/>
        <v>0</v>
      </c>
      <c r="BB48" s="125">
        <f t="shared" si="14"/>
        <v>0</v>
      </c>
      <c r="BC48" s="125">
        <f t="shared" si="15"/>
        <v>0</v>
      </c>
      <c r="BD48" s="125">
        <f t="shared" si="16"/>
        <v>0</v>
      </c>
      <c r="BE48" s="125">
        <f t="shared" si="17"/>
        <v>0</v>
      </c>
      <c r="CA48" s="152">
        <v>1</v>
      </c>
      <c r="CB48" s="152">
        <v>1</v>
      </c>
      <c r="CZ48" s="125">
        <v>0.0287399999999991</v>
      </c>
    </row>
    <row r="49" spans="1:104" ht="12.75">
      <c r="A49" s="153"/>
      <c r="B49" s="154" t="s">
        <v>118</v>
      </c>
      <c r="C49" s="155" t="str">
        <f>CONCATENATE(B38," ",C38)</f>
        <v>64 Výplně otvorů</v>
      </c>
      <c r="D49" s="156"/>
      <c r="E49" s="157"/>
      <c r="F49" s="158"/>
      <c r="G49" s="159">
        <f>SUM(G38:G48)</f>
        <v>0</v>
      </c>
      <c r="H49"/>
      <c r="I49"/>
      <c r="J49"/>
      <c r="L49"/>
      <c r="O49" s="145">
        <v>4</v>
      </c>
      <c r="AA49"/>
      <c r="AB49"/>
      <c r="AC49"/>
      <c r="AZ49"/>
      <c r="BA49" s="160">
        <f>SUM(BA38:BA48)</f>
        <v>0</v>
      </c>
      <c r="BB49" s="160">
        <f>SUM(BB38:BB48)</f>
        <v>0</v>
      </c>
      <c r="BC49" s="160">
        <f>SUM(BC38:BC48)</f>
        <v>0</v>
      </c>
      <c r="BD49" s="160">
        <f>SUM(BD38:BD48)</f>
        <v>0</v>
      </c>
      <c r="BE49" s="160">
        <f>SUM(BE38:BE48)</f>
        <v>0</v>
      </c>
      <c r="CA49"/>
      <c r="CB49"/>
      <c r="CZ49"/>
    </row>
    <row r="50" spans="1:104" ht="12.75">
      <c r="A50" s="139" t="s">
        <v>90</v>
      </c>
      <c r="B50" s="140" t="s">
        <v>167</v>
      </c>
      <c r="C50" s="141" t="s">
        <v>168</v>
      </c>
      <c r="D50" s="142"/>
      <c r="E50" s="143"/>
      <c r="F50" s="143"/>
      <c r="G50" s="144"/>
      <c r="H50"/>
      <c r="I50"/>
      <c r="J50"/>
      <c r="O50" s="145">
        <v>1</v>
      </c>
      <c r="AA50"/>
      <c r="AB50"/>
      <c r="AC50"/>
      <c r="AZ50"/>
      <c r="BA50"/>
      <c r="BB50"/>
      <c r="BC50"/>
      <c r="BD50"/>
      <c r="BE50"/>
      <c r="CA50"/>
      <c r="CB50"/>
      <c r="CZ50"/>
    </row>
    <row r="51" spans="1:104" ht="12.75">
      <c r="A51" s="146">
        <v>30</v>
      </c>
      <c r="B51" s="147" t="s">
        <v>169</v>
      </c>
      <c r="C51" s="148" t="s">
        <v>170</v>
      </c>
      <c r="D51" s="149" t="s">
        <v>95</v>
      </c>
      <c r="E51" s="150">
        <v>359.48</v>
      </c>
      <c r="F51" s="150">
        <v>0</v>
      </c>
      <c r="G51" s="151">
        <f>E51*F51</f>
        <v>0</v>
      </c>
      <c r="H51"/>
      <c r="I51"/>
      <c r="J51"/>
      <c r="O51" s="145">
        <v>2</v>
      </c>
      <c r="AA51" s="125">
        <v>1</v>
      </c>
      <c r="AB51" s="125">
        <v>1</v>
      </c>
      <c r="AC51" s="125">
        <v>1</v>
      </c>
      <c r="AZ51" s="125">
        <v>1</v>
      </c>
      <c r="BA51" s="125">
        <f>IF(AZ51=1,G51,0)</f>
        <v>0</v>
      </c>
      <c r="BB51" s="125">
        <f>IF(AZ51=2,G51,0)</f>
        <v>0</v>
      </c>
      <c r="BC51" s="125">
        <f>IF(AZ51=3,G51,0)</f>
        <v>0</v>
      </c>
      <c r="BD51" s="125">
        <f>IF(AZ51=4,G51,0)</f>
        <v>0</v>
      </c>
      <c r="BE51" s="125">
        <f>IF(AZ51=5,G51,0)</f>
        <v>0</v>
      </c>
      <c r="CA51" s="152">
        <v>1</v>
      </c>
      <c r="CB51" s="152">
        <v>1</v>
      </c>
      <c r="CZ51" s="125">
        <v>0.0345899999999801</v>
      </c>
    </row>
    <row r="52" spans="1:104" ht="12.75">
      <c r="A52" s="153"/>
      <c r="B52" s="154" t="s">
        <v>118</v>
      </c>
      <c r="C52" s="155" t="str">
        <f>CONCATENATE(B50," ",C50)</f>
        <v>94 Lešení a stavební výtahy</v>
      </c>
      <c r="D52" s="156"/>
      <c r="E52" s="157"/>
      <c r="F52" s="158"/>
      <c r="G52" s="159">
        <f>SUM(G50:G51)</f>
        <v>0</v>
      </c>
      <c r="H52"/>
      <c r="I52"/>
      <c r="J52"/>
      <c r="O52" s="145">
        <v>4</v>
      </c>
      <c r="AA52"/>
      <c r="AB52"/>
      <c r="AC52"/>
      <c r="AZ52"/>
      <c r="BA52" s="160">
        <f>SUM(BA50:BA51)</f>
        <v>0</v>
      </c>
      <c r="BB52" s="160">
        <f>SUM(BB50:BB51)</f>
        <v>0</v>
      </c>
      <c r="BC52" s="160">
        <f>SUM(BC50:BC51)</f>
        <v>0</v>
      </c>
      <c r="BD52" s="160">
        <f>SUM(BD50:BD51)</f>
        <v>0</v>
      </c>
      <c r="BE52" s="160">
        <f>SUM(BE50:BE51)</f>
        <v>0</v>
      </c>
      <c r="CA52"/>
      <c r="CB52"/>
      <c r="CZ52"/>
    </row>
    <row r="53" spans="1:104" ht="12.75">
      <c r="A53" s="139" t="s">
        <v>90</v>
      </c>
      <c r="B53" s="140" t="s">
        <v>171</v>
      </c>
      <c r="C53" s="141" t="s">
        <v>172</v>
      </c>
      <c r="D53" s="142"/>
      <c r="E53" s="143"/>
      <c r="F53" s="143"/>
      <c r="G53" s="144"/>
      <c r="H53"/>
      <c r="I53"/>
      <c r="J53"/>
      <c r="O53" s="145">
        <v>1</v>
      </c>
      <c r="AA53"/>
      <c r="AB53"/>
      <c r="AC53"/>
      <c r="AZ53"/>
      <c r="BA53"/>
      <c r="BB53"/>
      <c r="BC53"/>
      <c r="BD53"/>
      <c r="BE53"/>
      <c r="CA53"/>
      <c r="CB53"/>
      <c r="CZ53"/>
    </row>
    <row r="54" spans="1:104" ht="12.75">
      <c r="A54" s="146">
        <v>31</v>
      </c>
      <c r="B54" s="147" t="s">
        <v>173</v>
      </c>
      <c r="C54" s="148" t="s">
        <v>174</v>
      </c>
      <c r="D54" s="149" t="s">
        <v>95</v>
      </c>
      <c r="E54" s="150">
        <v>359.48</v>
      </c>
      <c r="F54" s="150">
        <v>0</v>
      </c>
      <c r="G54" s="151">
        <f aca="true" t="shared" si="18" ref="G54:G59">E54*F54</f>
        <v>0</v>
      </c>
      <c r="H54"/>
      <c r="I54"/>
      <c r="J54"/>
      <c r="O54" s="145">
        <v>2</v>
      </c>
      <c r="AA54" s="125">
        <v>1</v>
      </c>
      <c r="AB54" s="125">
        <v>1</v>
      </c>
      <c r="AC54" s="125">
        <v>1</v>
      </c>
      <c r="AZ54" s="125">
        <v>1</v>
      </c>
      <c r="BA54" s="125">
        <f aca="true" t="shared" si="19" ref="BA54:BA59">IF(AZ54=1,G54,0)</f>
        <v>0</v>
      </c>
      <c r="BB54" s="125">
        <f aca="true" t="shared" si="20" ref="BB54:BB59">IF(AZ54=2,G54,0)</f>
        <v>0</v>
      </c>
      <c r="BC54" s="125">
        <f aca="true" t="shared" si="21" ref="BC54:BC59">IF(AZ54=3,G54,0)</f>
        <v>0</v>
      </c>
      <c r="BD54" s="125">
        <f aca="true" t="shared" si="22" ref="BD54:BD59">IF(AZ54=4,G54,0)</f>
        <v>0</v>
      </c>
      <c r="BE54" s="125">
        <f aca="true" t="shared" si="23" ref="BE54:BE59">IF(AZ54=5,G54,0)</f>
        <v>0</v>
      </c>
      <c r="CA54" s="152">
        <v>1</v>
      </c>
      <c r="CB54" s="152">
        <v>1</v>
      </c>
      <c r="CZ54" s="125">
        <v>0.00205000000000055</v>
      </c>
    </row>
    <row r="55" spans="1:104" ht="12.75">
      <c r="A55" s="146">
        <v>32</v>
      </c>
      <c r="B55" s="147" t="s">
        <v>175</v>
      </c>
      <c r="C55" s="148" t="s">
        <v>176</v>
      </c>
      <c r="D55" s="149" t="s">
        <v>177</v>
      </c>
      <c r="E55" s="150">
        <v>13</v>
      </c>
      <c r="F55" s="150">
        <v>0</v>
      </c>
      <c r="G55" s="151">
        <f t="shared" si="18"/>
        <v>0</v>
      </c>
      <c r="H55"/>
      <c r="I55"/>
      <c r="J55"/>
      <c r="O55" s="145">
        <v>2</v>
      </c>
      <c r="AA55" s="125">
        <v>12</v>
      </c>
      <c r="AB55" s="125">
        <v>0</v>
      </c>
      <c r="AC55" s="125">
        <v>34</v>
      </c>
      <c r="AZ55" s="125">
        <v>1</v>
      </c>
      <c r="BA55" s="125">
        <f t="shared" si="19"/>
        <v>0</v>
      </c>
      <c r="BB55" s="125">
        <f t="shared" si="20"/>
        <v>0</v>
      </c>
      <c r="BC55" s="125">
        <f t="shared" si="21"/>
        <v>0</v>
      </c>
      <c r="BD55" s="125">
        <f t="shared" si="22"/>
        <v>0</v>
      </c>
      <c r="BE55" s="125">
        <f t="shared" si="23"/>
        <v>0</v>
      </c>
      <c r="CA55" s="152">
        <v>12</v>
      </c>
      <c r="CB55" s="152">
        <v>0</v>
      </c>
      <c r="CZ55" s="125">
        <v>0</v>
      </c>
    </row>
    <row r="56" spans="1:104" ht="22.5">
      <c r="A56" s="146">
        <v>33</v>
      </c>
      <c r="B56" s="147" t="s">
        <v>178</v>
      </c>
      <c r="C56" s="148" t="s">
        <v>179</v>
      </c>
      <c r="D56" s="149" t="s">
        <v>177</v>
      </c>
      <c r="E56" s="150">
        <v>2</v>
      </c>
      <c r="F56" s="150">
        <v>0</v>
      </c>
      <c r="G56" s="151">
        <f t="shared" si="18"/>
        <v>0</v>
      </c>
      <c r="H56"/>
      <c r="I56"/>
      <c r="J56"/>
      <c r="O56" s="145">
        <v>2</v>
      </c>
      <c r="AA56" s="125">
        <v>12</v>
      </c>
      <c r="AB56" s="125">
        <v>0</v>
      </c>
      <c r="AC56" s="125">
        <v>35</v>
      </c>
      <c r="AZ56" s="125">
        <v>1</v>
      </c>
      <c r="BA56" s="125">
        <f t="shared" si="19"/>
        <v>0</v>
      </c>
      <c r="BB56" s="125">
        <f t="shared" si="20"/>
        <v>0</v>
      </c>
      <c r="BC56" s="125">
        <f t="shared" si="21"/>
        <v>0</v>
      </c>
      <c r="BD56" s="125">
        <f t="shared" si="22"/>
        <v>0</v>
      </c>
      <c r="BE56" s="125">
        <f t="shared" si="23"/>
        <v>0</v>
      </c>
      <c r="CA56" s="152">
        <v>12</v>
      </c>
      <c r="CB56" s="152">
        <v>0</v>
      </c>
      <c r="CZ56" s="125">
        <v>0</v>
      </c>
    </row>
    <row r="57" spans="1:104" ht="22.5">
      <c r="A57" s="146">
        <v>34</v>
      </c>
      <c r="B57" s="147" t="s">
        <v>180</v>
      </c>
      <c r="C57" s="148" t="s">
        <v>181</v>
      </c>
      <c r="D57" s="149" t="s">
        <v>177</v>
      </c>
      <c r="E57" s="150">
        <v>6</v>
      </c>
      <c r="F57" s="150">
        <v>0</v>
      </c>
      <c r="G57" s="151">
        <f t="shared" si="18"/>
        <v>0</v>
      </c>
      <c r="H57"/>
      <c r="I57"/>
      <c r="J57"/>
      <c r="O57" s="145">
        <v>2</v>
      </c>
      <c r="AA57" s="125">
        <v>12</v>
      </c>
      <c r="AB57" s="125">
        <v>0</v>
      </c>
      <c r="AC57" s="125">
        <v>36</v>
      </c>
      <c r="AZ57" s="125">
        <v>1</v>
      </c>
      <c r="BA57" s="125">
        <f t="shared" si="19"/>
        <v>0</v>
      </c>
      <c r="BB57" s="125">
        <f t="shared" si="20"/>
        <v>0</v>
      </c>
      <c r="BC57" s="125">
        <f t="shared" si="21"/>
        <v>0</v>
      </c>
      <c r="BD57" s="125">
        <f t="shared" si="22"/>
        <v>0</v>
      </c>
      <c r="BE57" s="125">
        <f t="shared" si="23"/>
        <v>0</v>
      </c>
      <c r="CA57" s="152">
        <v>12</v>
      </c>
      <c r="CB57" s="152">
        <v>0</v>
      </c>
      <c r="CZ57" s="125">
        <v>0</v>
      </c>
    </row>
    <row r="58" spans="1:104" ht="22.5">
      <c r="A58" s="146" t="s">
        <v>182</v>
      </c>
      <c r="B58" s="147" t="s">
        <v>183</v>
      </c>
      <c r="C58" s="148" t="s">
        <v>184</v>
      </c>
      <c r="D58" s="149" t="s">
        <v>177</v>
      </c>
      <c r="E58" s="150">
        <v>8</v>
      </c>
      <c r="F58" s="150">
        <v>0</v>
      </c>
      <c r="G58" s="151">
        <f t="shared" si="18"/>
        <v>0</v>
      </c>
      <c r="H58"/>
      <c r="I58"/>
      <c r="J58"/>
      <c r="O58" s="145">
        <v>2</v>
      </c>
      <c r="AA58" s="125">
        <v>12</v>
      </c>
      <c r="AB58" s="125">
        <v>0</v>
      </c>
      <c r="AC58" s="125">
        <v>36</v>
      </c>
      <c r="AZ58" s="125">
        <v>1</v>
      </c>
      <c r="BA58" s="125">
        <f t="shared" si="19"/>
        <v>0</v>
      </c>
      <c r="BB58" s="125">
        <f t="shared" si="20"/>
        <v>0</v>
      </c>
      <c r="BC58" s="125">
        <f t="shared" si="21"/>
        <v>0</v>
      </c>
      <c r="BD58" s="125">
        <f t="shared" si="22"/>
        <v>0</v>
      </c>
      <c r="BE58" s="125">
        <f t="shared" si="23"/>
        <v>0</v>
      </c>
      <c r="CA58" s="152">
        <v>12</v>
      </c>
      <c r="CB58" s="152">
        <v>0</v>
      </c>
      <c r="CZ58" s="125">
        <v>0</v>
      </c>
    </row>
    <row r="59" spans="1:104" ht="12.75">
      <c r="A59" s="146">
        <v>35</v>
      </c>
      <c r="B59" s="147" t="s">
        <v>185</v>
      </c>
      <c r="C59" s="148" t="s">
        <v>186</v>
      </c>
      <c r="D59" s="149" t="s">
        <v>177</v>
      </c>
      <c r="E59" s="150">
        <v>1</v>
      </c>
      <c r="F59" s="150">
        <v>0</v>
      </c>
      <c r="G59" s="151">
        <f t="shared" si="18"/>
        <v>0</v>
      </c>
      <c r="H59"/>
      <c r="I59"/>
      <c r="J59"/>
      <c r="O59" s="145">
        <v>2</v>
      </c>
      <c r="AA59" s="125">
        <v>12</v>
      </c>
      <c r="AB59" s="125">
        <v>0</v>
      </c>
      <c r="AC59" s="125">
        <v>37</v>
      </c>
      <c r="AZ59" s="125">
        <v>1</v>
      </c>
      <c r="BA59" s="125">
        <f t="shared" si="19"/>
        <v>0</v>
      </c>
      <c r="BB59" s="125">
        <f t="shared" si="20"/>
        <v>0</v>
      </c>
      <c r="BC59" s="125">
        <f t="shared" si="21"/>
        <v>0</v>
      </c>
      <c r="BD59" s="125">
        <f t="shared" si="22"/>
        <v>0</v>
      </c>
      <c r="BE59" s="125">
        <f t="shared" si="23"/>
        <v>0</v>
      </c>
      <c r="CA59" s="152">
        <v>12</v>
      </c>
      <c r="CB59" s="152">
        <v>0</v>
      </c>
      <c r="CZ59" s="125">
        <v>0</v>
      </c>
    </row>
    <row r="60" spans="1:104" ht="12.75">
      <c r="A60" s="153"/>
      <c r="B60" s="154" t="s">
        <v>118</v>
      </c>
      <c r="C60" s="155" t="str">
        <f>CONCATENATE(B53," ",C53)</f>
        <v>95 Dokončovací konstrukce na pozemních stavbách</v>
      </c>
      <c r="D60" s="156"/>
      <c r="E60" s="157"/>
      <c r="F60" s="158"/>
      <c r="G60" s="159">
        <f>SUM(G53:G59)</f>
        <v>0</v>
      </c>
      <c r="H60"/>
      <c r="I60"/>
      <c r="J60"/>
      <c r="O60" s="145">
        <v>4</v>
      </c>
      <c r="AA60"/>
      <c r="AB60"/>
      <c r="AC60"/>
      <c r="AZ60"/>
      <c r="BA60" s="160">
        <f>SUM(BA53:BA59)</f>
        <v>0</v>
      </c>
      <c r="BB60" s="160">
        <f>SUM(BB53:BB59)</f>
        <v>0</v>
      </c>
      <c r="BC60" s="160">
        <f>SUM(BC53:BC59)</f>
        <v>0</v>
      </c>
      <c r="BD60" s="160">
        <f>SUM(BD53:BD59)</f>
        <v>0</v>
      </c>
      <c r="BE60" s="160">
        <f>SUM(BE53:BE59)</f>
        <v>0</v>
      </c>
      <c r="CA60"/>
      <c r="CB60"/>
      <c r="CZ60"/>
    </row>
    <row r="61" spans="1:104" ht="12.75">
      <c r="A61" s="139" t="s">
        <v>90</v>
      </c>
      <c r="B61" s="140" t="s">
        <v>187</v>
      </c>
      <c r="C61" s="141" t="s">
        <v>188</v>
      </c>
      <c r="D61" s="142"/>
      <c r="E61" s="143"/>
      <c r="F61" s="143"/>
      <c r="G61" s="144"/>
      <c r="H61"/>
      <c r="I61"/>
      <c r="J61"/>
      <c r="O61" s="145">
        <v>1</v>
      </c>
      <c r="AA61"/>
      <c r="AB61"/>
      <c r="AC61"/>
      <c r="AZ61"/>
      <c r="BA61"/>
      <c r="BB61"/>
      <c r="BC61"/>
      <c r="BD61"/>
      <c r="BE61"/>
      <c r="CA61"/>
      <c r="CB61"/>
      <c r="CZ61"/>
    </row>
    <row r="62" spans="1:104" ht="12.75">
      <c r="A62" s="146">
        <v>36</v>
      </c>
      <c r="B62" s="147" t="s">
        <v>189</v>
      </c>
      <c r="C62" s="148" t="s">
        <v>190</v>
      </c>
      <c r="D62" s="149" t="s">
        <v>95</v>
      </c>
      <c r="E62" s="150">
        <v>351.216</v>
      </c>
      <c r="F62" s="150">
        <v>0</v>
      </c>
      <c r="G62" s="151">
        <f aca="true" t="shared" si="24" ref="G62:G67">E62*F62</f>
        <v>0</v>
      </c>
      <c r="H62"/>
      <c r="I62"/>
      <c r="J62"/>
      <c r="O62" s="145">
        <v>2</v>
      </c>
      <c r="AA62" s="125">
        <v>1</v>
      </c>
      <c r="AB62" s="125">
        <v>1</v>
      </c>
      <c r="AC62" s="125">
        <v>1</v>
      </c>
      <c r="AZ62" s="125">
        <v>1</v>
      </c>
      <c r="BA62" s="125">
        <f aca="true" t="shared" si="25" ref="BA62:BA67">IF(AZ62=1,G62,0)</f>
        <v>0</v>
      </c>
      <c r="BB62" s="125">
        <f aca="true" t="shared" si="26" ref="BB62:BB67">IF(AZ62=2,G62,0)</f>
        <v>0</v>
      </c>
      <c r="BC62" s="125">
        <f aca="true" t="shared" si="27" ref="BC62:BC67">IF(AZ62=3,G62,0)</f>
        <v>0</v>
      </c>
      <c r="BD62" s="125">
        <f aca="true" t="shared" si="28" ref="BD62:BD67">IF(AZ62=4,G62,0)</f>
        <v>0</v>
      </c>
      <c r="BE62" s="125">
        <f aca="true" t="shared" si="29" ref="BE62:BE67">IF(AZ62=5,G62,0)</f>
        <v>0</v>
      </c>
      <c r="CA62" s="152">
        <v>1</v>
      </c>
      <c r="CB62" s="152">
        <v>1</v>
      </c>
      <c r="CZ62" s="125">
        <v>0</v>
      </c>
    </row>
    <row r="63" spans="1:104" ht="12.75">
      <c r="A63" s="146">
        <v>37</v>
      </c>
      <c r="B63" s="147" t="s">
        <v>191</v>
      </c>
      <c r="C63" s="148" t="s">
        <v>192</v>
      </c>
      <c r="D63" s="149" t="s">
        <v>95</v>
      </c>
      <c r="E63" s="150">
        <v>441.068</v>
      </c>
      <c r="F63" s="150">
        <v>0</v>
      </c>
      <c r="G63" s="151">
        <f t="shared" si="24"/>
        <v>0</v>
      </c>
      <c r="H63"/>
      <c r="I63"/>
      <c r="J63"/>
      <c r="O63" s="145">
        <v>2</v>
      </c>
      <c r="AA63" s="125">
        <v>1</v>
      </c>
      <c r="AB63" s="125">
        <v>1</v>
      </c>
      <c r="AC63" s="125">
        <v>1</v>
      </c>
      <c r="AZ63" s="125">
        <v>1</v>
      </c>
      <c r="BA63" s="125">
        <f t="shared" si="25"/>
        <v>0</v>
      </c>
      <c r="BB63" s="125">
        <f t="shared" si="26"/>
        <v>0</v>
      </c>
      <c r="BC63" s="125">
        <f t="shared" si="27"/>
        <v>0</v>
      </c>
      <c r="BD63" s="125">
        <f t="shared" si="28"/>
        <v>0</v>
      </c>
      <c r="BE63" s="125">
        <f t="shared" si="29"/>
        <v>0</v>
      </c>
      <c r="CA63" s="152">
        <v>1</v>
      </c>
      <c r="CB63" s="152">
        <v>1</v>
      </c>
      <c r="CZ63" s="125">
        <v>0</v>
      </c>
    </row>
    <row r="64" spans="1:104" ht="12.75">
      <c r="A64" s="146">
        <v>38</v>
      </c>
      <c r="B64" s="147" t="s">
        <v>193</v>
      </c>
      <c r="C64" s="148" t="s">
        <v>194</v>
      </c>
      <c r="D64" s="149" t="s">
        <v>127</v>
      </c>
      <c r="E64" s="150">
        <v>26.5051</v>
      </c>
      <c r="F64" s="150">
        <v>0</v>
      </c>
      <c r="G64" s="151">
        <f t="shared" si="24"/>
        <v>0</v>
      </c>
      <c r="H64"/>
      <c r="I64"/>
      <c r="J64"/>
      <c r="O64" s="145">
        <v>2</v>
      </c>
      <c r="AA64" s="125">
        <v>1</v>
      </c>
      <c r="AB64" s="125">
        <v>1</v>
      </c>
      <c r="AC64" s="125">
        <v>1</v>
      </c>
      <c r="AZ64" s="125">
        <v>1</v>
      </c>
      <c r="BA64" s="125">
        <f t="shared" si="25"/>
        <v>0</v>
      </c>
      <c r="BB64" s="125">
        <f t="shared" si="26"/>
        <v>0</v>
      </c>
      <c r="BC64" s="125">
        <f t="shared" si="27"/>
        <v>0</v>
      </c>
      <c r="BD64" s="125">
        <f t="shared" si="28"/>
        <v>0</v>
      </c>
      <c r="BE64" s="125">
        <f t="shared" si="29"/>
        <v>0</v>
      </c>
      <c r="CA64" s="152">
        <v>1</v>
      </c>
      <c r="CB64" s="152">
        <v>1</v>
      </c>
      <c r="CZ64" s="125">
        <v>0</v>
      </c>
    </row>
    <row r="65" spans="1:104" ht="22.5">
      <c r="A65" s="146">
        <v>39</v>
      </c>
      <c r="B65" s="147" t="s">
        <v>195</v>
      </c>
      <c r="C65" s="148" t="s">
        <v>196</v>
      </c>
      <c r="D65" s="149" t="s">
        <v>95</v>
      </c>
      <c r="E65" s="150">
        <v>375.87</v>
      </c>
      <c r="F65" s="150">
        <v>0</v>
      </c>
      <c r="G65" s="151">
        <f t="shared" si="24"/>
        <v>0</v>
      </c>
      <c r="H65"/>
      <c r="I65"/>
      <c r="J65"/>
      <c r="O65" s="145">
        <v>2</v>
      </c>
      <c r="AA65" s="125">
        <v>1</v>
      </c>
      <c r="AB65" s="125">
        <v>1</v>
      </c>
      <c r="AC65" s="125">
        <v>1</v>
      </c>
      <c r="AZ65" s="125">
        <v>1</v>
      </c>
      <c r="BA65" s="125">
        <f t="shared" si="25"/>
        <v>0</v>
      </c>
      <c r="BB65" s="125">
        <f t="shared" si="26"/>
        <v>0</v>
      </c>
      <c r="BC65" s="125">
        <f t="shared" si="27"/>
        <v>0</v>
      </c>
      <c r="BD65" s="125">
        <f t="shared" si="28"/>
        <v>0</v>
      </c>
      <c r="BE65" s="125">
        <f t="shared" si="29"/>
        <v>0</v>
      </c>
      <c r="CA65" s="152">
        <v>1</v>
      </c>
      <c r="CB65" s="152">
        <v>1</v>
      </c>
      <c r="CZ65" s="125">
        <v>0</v>
      </c>
    </row>
    <row r="66" spans="1:104" ht="12.75">
      <c r="A66" s="146">
        <v>40</v>
      </c>
      <c r="B66" s="147" t="s">
        <v>197</v>
      </c>
      <c r="C66" s="148" t="s">
        <v>198</v>
      </c>
      <c r="D66" s="149" t="s">
        <v>98</v>
      </c>
      <c r="E66" s="150">
        <v>101</v>
      </c>
      <c r="F66" s="150">
        <v>0</v>
      </c>
      <c r="G66" s="151">
        <f t="shared" si="24"/>
        <v>0</v>
      </c>
      <c r="H66"/>
      <c r="I66"/>
      <c r="J66"/>
      <c r="O66" s="145">
        <v>2</v>
      </c>
      <c r="AA66" s="125">
        <v>1</v>
      </c>
      <c r="AB66" s="125">
        <v>1</v>
      </c>
      <c r="AC66" s="125">
        <v>1</v>
      </c>
      <c r="AZ66" s="125">
        <v>1</v>
      </c>
      <c r="BA66" s="125">
        <f t="shared" si="25"/>
        <v>0</v>
      </c>
      <c r="BB66" s="125">
        <f t="shared" si="26"/>
        <v>0</v>
      </c>
      <c r="BC66" s="125">
        <f t="shared" si="27"/>
        <v>0</v>
      </c>
      <c r="BD66" s="125">
        <f t="shared" si="28"/>
        <v>0</v>
      </c>
      <c r="BE66" s="125">
        <f t="shared" si="29"/>
        <v>0</v>
      </c>
      <c r="CA66" s="152">
        <v>1</v>
      </c>
      <c r="CB66" s="152">
        <v>1</v>
      </c>
      <c r="CZ66" s="125">
        <v>0</v>
      </c>
    </row>
    <row r="67" spans="1:104" ht="12.75">
      <c r="A67" s="146">
        <v>41</v>
      </c>
      <c r="B67" s="147" t="s">
        <v>199</v>
      </c>
      <c r="C67" s="148" t="s">
        <v>200</v>
      </c>
      <c r="D67" s="149" t="s">
        <v>95</v>
      </c>
      <c r="E67" s="150">
        <v>138.8</v>
      </c>
      <c r="F67" s="150">
        <v>0</v>
      </c>
      <c r="G67" s="151">
        <f t="shared" si="24"/>
        <v>0</v>
      </c>
      <c r="H67"/>
      <c r="I67"/>
      <c r="J67"/>
      <c r="O67" s="145">
        <v>2</v>
      </c>
      <c r="AA67" s="125">
        <v>1</v>
      </c>
      <c r="AB67" s="125">
        <v>1</v>
      </c>
      <c r="AC67" s="125">
        <v>1</v>
      </c>
      <c r="AZ67" s="125">
        <v>1</v>
      </c>
      <c r="BA67" s="125">
        <f t="shared" si="25"/>
        <v>0</v>
      </c>
      <c r="BB67" s="125">
        <f t="shared" si="26"/>
        <v>0</v>
      </c>
      <c r="BC67" s="125">
        <f t="shared" si="27"/>
        <v>0</v>
      </c>
      <c r="BD67" s="125">
        <f t="shared" si="28"/>
        <v>0</v>
      </c>
      <c r="BE67" s="125">
        <f t="shared" si="29"/>
        <v>0</v>
      </c>
      <c r="CA67" s="152">
        <v>1</v>
      </c>
      <c r="CB67" s="152">
        <v>1</v>
      </c>
      <c r="CZ67" s="125">
        <v>0</v>
      </c>
    </row>
    <row r="68" spans="1:104" ht="12.75">
      <c r="A68" s="153"/>
      <c r="B68" s="154" t="s">
        <v>118</v>
      </c>
      <c r="C68" s="155" t="str">
        <f>CONCATENATE(B61," ",C61)</f>
        <v>96 Bourání konstrukcí</v>
      </c>
      <c r="D68" s="156"/>
      <c r="E68" s="157"/>
      <c r="F68" s="158"/>
      <c r="G68" s="159">
        <f>SUM(G61:G67)</f>
        <v>0</v>
      </c>
      <c r="H68"/>
      <c r="I68"/>
      <c r="J68"/>
      <c r="O68" s="145">
        <v>4</v>
      </c>
      <c r="AA68"/>
      <c r="AB68"/>
      <c r="AC68"/>
      <c r="AZ68"/>
      <c r="BA68" s="160">
        <f>SUM(BA61:BA67)</f>
        <v>0</v>
      </c>
      <c r="BB68" s="160">
        <f>SUM(BB61:BB67)</f>
        <v>0</v>
      </c>
      <c r="BC68" s="160">
        <f>SUM(BC61:BC67)</f>
        <v>0</v>
      </c>
      <c r="BD68" s="160">
        <f>SUM(BD61:BD67)</f>
        <v>0</v>
      </c>
      <c r="BE68" s="160">
        <f>SUM(BE61:BE67)</f>
        <v>0</v>
      </c>
      <c r="CA68"/>
      <c r="CB68"/>
      <c r="CZ68"/>
    </row>
    <row r="69" spans="1:104" ht="12.75">
      <c r="A69" s="139" t="s">
        <v>90</v>
      </c>
      <c r="B69" s="140" t="s">
        <v>201</v>
      </c>
      <c r="C69" s="141" t="s">
        <v>202</v>
      </c>
      <c r="D69" s="142"/>
      <c r="E69" s="143"/>
      <c r="F69" s="143"/>
      <c r="G69" s="144"/>
      <c r="H69"/>
      <c r="I69"/>
      <c r="J69"/>
      <c r="O69" s="145">
        <v>1</v>
      </c>
      <c r="AA69"/>
      <c r="AB69"/>
      <c r="AC69"/>
      <c r="AZ69"/>
      <c r="BA69"/>
      <c r="BB69"/>
      <c r="BC69"/>
      <c r="BD69"/>
      <c r="BE69"/>
      <c r="CA69"/>
      <c r="CB69"/>
      <c r="CZ69"/>
    </row>
    <row r="70" spans="1:104" ht="12.75">
      <c r="A70" s="146">
        <v>42</v>
      </c>
      <c r="B70" s="147" t="s">
        <v>203</v>
      </c>
      <c r="C70" s="148" t="s">
        <v>204</v>
      </c>
      <c r="D70" s="149" t="s">
        <v>98</v>
      </c>
      <c r="E70" s="150">
        <v>67</v>
      </c>
      <c r="F70" s="150">
        <v>0</v>
      </c>
      <c r="G70" s="151">
        <f aca="true" t="shared" si="30" ref="G70:G75">E70*F70</f>
        <v>0</v>
      </c>
      <c r="H70"/>
      <c r="I70"/>
      <c r="J70"/>
      <c r="O70" s="145">
        <v>2</v>
      </c>
      <c r="AA70" s="125">
        <v>1</v>
      </c>
      <c r="AB70" s="125">
        <v>1</v>
      </c>
      <c r="AC70" s="125">
        <v>1</v>
      </c>
      <c r="AZ70" s="125">
        <v>1</v>
      </c>
      <c r="BA70" s="125">
        <f aca="true" t="shared" si="31" ref="BA70:BA75">IF(AZ70=1,G70,0)</f>
        <v>0</v>
      </c>
      <c r="BB70" s="125">
        <f aca="true" t="shared" si="32" ref="BB70:BB75">IF(AZ70=2,G70,0)</f>
        <v>0</v>
      </c>
      <c r="BC70" s="125">
        <f aca="true" t="shared" si="33" ref="BC70:BC75">IF(AZ70=3,G70,0)</f>
        <v>0</v>
      </c>
      <c r="BD70" s="125">
        <f aca="true" t="shared" si="34" ref="BD70:BD75">IF(AZ70=4,G70,0)</f>
        <v>0</v>
      </c>
      <c r="BE70" s="125">
        <f aca="true" t="shared" si="35" ref="BE70:BE75">IF(AZ70=5,G70,0)</f>
        <v>0</v>
      </c>
      <c r="CA70" s="152">
        <v>1</v>
      </c>
      <c r="CB70" s="152">
        <v>1</v>
      </c>
      <c r="CZ70" s="125">
        <v>0.000999999999999446</v>
      </c>
    </row>
    <row r="71" spans="1:104" ht="12.75">
      <c r="A71" s="146">
        <v>43</v>
      </c>
      <c r="B71" s="147" t="s">
        <v>205</v>
      </c>
      <c r="C71" s="148" t="s">
        <v>206</v>
      </c>
      <c r="D71" s="149" t="s">
        <v>127</v>
      </c>
      <c r="E71" s="150">
        <v>1.08</v>
      </c>
      <c r="F71" s="150">
        <v>0</v>
      </c>
      <c r="G71" s="151">
        <f t="shared" si="30"/>
        <v>0</v>
      </c>
      <c r="H71"/>
      <c r="I71"/>
      <c r="J71"/>
      <c r="O71" s="145">
        <v>2</v>
      </c>
      <c r="AA71" s="125">
        <v>1</v>
      </c>
      <c r="AB71" s="125">
        <v>1</v>
      </c>
      <c r="AC71" s="125">
        <v>1</v>
      </c>
      <c r="AZ71" s="125">
        <v>1</v>
      </c>
      <c r="BA71" s="125">
        <f t="shared" si="31"/>
        <v>0</v>
      </c>
      <c r="BB71" s="125">
        <f t="shared" si="32"/>
        <v>0</v>
      </c>
      <c r="BC71" s="125">
        <f t="shared" si="33"/>
        <v>0</v>
      </c>
      <c r="BD71" s="125">
        <f t="shared" si="34"/>
        <v>0</v>
      </c>
      <c r="BE71" s="125">
        <f t="shared" si="35"/>
        <v>0</v>
      </c>
      <c r="CA71" s="152">
        <v>1</v>
      </c>
      <c r="CB71" s="152">
        <v>1</v>
      </c>
      <c r="CZ71" s="125">
        <v>0</v>
      </c>
    </row>
    <row r="72" spans="1:104" ht="12.75">
      <c r="A72" s="146">
        <v>44</v>
      </c>
      <c r="B72" s="147" t="s">
        <v>207</v>
      </c>
      <c r="C72" s="148" t="s">
        <v>208</v>
      </c>
      <c r="D72" s="149" t="s">
        <v>98</v>
      </c>
      <c r="E72" s="150">
        <v>46</v>
      </c>
      <c r="F72" s="150">
        <v>0</v>
      </c>
      <c r="G72" s="151">
        <f t="shared" si="30"/>
        <v>0</v>
      </c>
      <c r="H72"/>
      <c r="I72"/>
      <c r="J72"/>
      <c r="O72" s="145">
        <v>2</v>
      </c>
      <c r="AA72" s="125">
        <v>1</v>
      </c>
      <c r="AB72" s="125">
        <v>1</v>
      </c>
      <c r="AC72" s="125">
        <v>1</v>
      </c>
      <c r="AZ72" s="125">
        <v>1</v>
      </c>
      <c r="BA72" s="125">
        <f t="shared" si="31"/>
        <v>0</v>
      </c>
      <c r="BB72" s="125">
        <f t="shared" si="32"/>
        <v>0</v>
      </c>
      <c r="BC72" s="125">
        <f t="shared" si="33"/>
        <v>0</v>
      </c>
      <c r="BD72" s="125">
        <f t="shared" si="34"/>
        <v>0</v>
      </c>
      <c r="BE72" s="125">
        <f t="shared" si="35"/>
        <v>0</v>
      </c>
      <c r="CA72" s="152">
        <v>1</v>
      </c>
      <c r="CB72" s="152">
        <v>1</v>
      </c>
      <c r="CZ72" s="125">
        <v>0</v>
      </c>
    </row>
    <row r="73" spans="1:104" ht="12.75">
      <c r="A73" s="146">
        <v>45</v>
      </c>
      <c r="B73" s="147" t="s">
        <v>209</v>
      </c>
      <c r="C73" s="148" t="s">
        <v>210</v>
      </c>
      <c r="D73" s="149" t="s">
        <v>95</v>
      </c>
      <c r="E73" s="150">
        <v>693.724</v>
      </c>
      <c r="F73" s="150">
        <v>0</v>
      </c>
      <c r="G73" s="151">
        <f t="shared" si="30"/>
        <v>0</v>
      </c>
      <c r="H73"/>
      <c r="I73"/>
      <c r="J73"/>
      <c r="O73" s="145">
        <v>2</v>
      </c>
      <c r="AA73" s="125">
        <v>1</v>
      </c>
      <c r="AB73" s="125">
        <v>1</v>
      </c>
      <c r="AC73" s="125">
        <v>1</v>
      </c>
      <c r="AZ73" s="125">
        <v>1</v>
      </c>
      <c r="BA73" s="125">
        <f t="shared" si="31"/>
        <v>0</v>
      </c>
      <c r="BB73" s="125">
        <f t="shared" si="32"/>
        <v>0</v>
      </c>
      <c r="BC73" s="125">
        <f t="shared" si="33"/>
        <v>0</v>
      </c>
      <c r="BD73" s="125">
        <f t="shared" si="34"/>
        <v>0</v>
      </c>
      <c r="BE73" s="125">
        <f t="shared" si="35"/>
        <v>0</v>
      </c>
      <c r="CA73" s="152">
        <v>1</v>
      </c>
      <c r="CB73" s="152">
        <v>1</v>
      </c>
      <c r="CZ73" s="125">
        <v>0</v>
      </c>
    </row>
    <row r="74" spans="1:104" ht="12.75">
      <c r="A74" s="146">
        <v>46</v>
      </c>
      <c r="B74" s="147" t="s">
        <v>211</v>
      </c>
      <c r="C74" s="148" t="s">
        <v>212</v>
      </c>
      <c r="D74" s="149" t="s">
        <v>95</v>
      </c>
      <c r="E74" s="150">
        <v>441.175</v>
      </c>
      <c r="F74" s="150">
        <v>0</v>
      </c>
      <c r="G74" s="151">
        <f t="shared" si="30"/>
        <v>0</v>
      </c>
      <c r="H74"/>
      <c r="I74"/>
      <c r="J74"/>
      <c r="O74" s="145">
        <v>2</v>
      </c>
      <c r="AA74" s="125">
        <v>1</v>
      </c>
      <c r="AB74" s="125">
        <v>1</v>
      </c>
      <c r="AC74" s="125">
        <v>1</v>
      </c>
      <c r="AZ74" s="125">
        <v>1</v>
      </c>
      <c r="BA74" s="125">
        <f t="shared" si="31"/>
        <v>0</v>
      </c>
      <c r="BB74" s="125">
        <f t="shared" si="32"/>
        <v>0</v>
      </c>
      <c r="BC74" s="125">
        <f t="shared" si="33"/>
        <v>0</v>
      </c>
      <c r="BD74" s="125">
        <f t="shared" si="34"/>
        <v>0</v>
      </c>
      <c r="BE74" s="125">
        <f t="shared" si="35"/>
        <v>0</v>
      </c>
      <c r="CA74" s="152">
        <v>1</v>
      </c>
      <c r="CB74" s="152">
        <v>1</v>
      </c>
      <c r="CZ74" s="125">
        <v>0</v>
      </c>
    </row>
    <row r="75" spans="1:104" ht="12.75">
      <c r="A75" s="146">
        <v>47</v>
      </c>
      <c r="B75" s="147" t="s">
        <v>213</v>
      </c>
      <c r="C75" s="148" t="s">
        <v>214</v>
      </c>
      <c r="D75" s="149" t="s">
        <v>95</v>
      </c>
      <c r="E75" s="150">
        <v>46.46</v>
      </c>
      <c r="F75" s="150">
        <v>0</v>
      </c>
      <c r="G75" s="151">
        <f t="shared" si="30"/>
        <v>0</v>
      </c>
      <c r="H75"/>
      <c r="I75"/>
      <c r="J75"/>
      <c r="O75" s="145">
        <v>2</v>
      </c>
      <c r="AA75" s="125">
        <v>1</v>
      </c>
      <c r="AB75" s="125">
        <v>1</v>
      </c>
      <c r="AC75" s="125">
        <v>1</v>
      </c>
      <c r="AZ75" s="125">
        <v>1</v>
      </c>
      <c r="BA75" s="125">
        <f t="shared" si="31"/>
        <v>0</v>
      </c>
      <c r="BB75" s="125">
        <f t="shared" si="32"/>
        <v>0</v>
      </c>
      <c r="BC75" s="125">
        <f t="shared" si="33"/>
        <v>0</v>
      </c>
      <c r="BD75" s="125">
        <f t="shared" si="34"/>
        <v>0</v>
      </c>
      <c r="BE75" s="125">
        <f t="shared" si="35"/>
        <v>0</v>
      </c>
      <c r="CA75" s="152">
        <v>1</v>
      </c>
      <c r="CB75" s="152">
        <v>1</v>
      </c>
      <c r="CZ75" s="125">
        <v>0</v>
      </c>
    </row>
    <row r="76" spans="1:104" ht="12.75">
      <c r="A76" s="153"/>
      <c r="B76" s="154" t="s">
        <v>118</v>
      </c>
      <c r="C76" s="155" t="str">
        <f>CONCATENATE(B69," ",C69)</f>
        <v>97 Prorážení otvorů</v>
      </c>
      <c r="D76" s="156"/>
      <c r="E76" s="157"/>
      <c r="F76" s="158"/>
      <c r="G76" s="159">
        <f>SUM(G69:G75)</f>
        <v>0</v>
      </c>
      <c r="H76"/>
      <c r="I76"/>
      <c r="J76"/>
      <c r="O76" s="145">
        <v>4</v>
      </c>
      <c r="AA76"/>
      <c r="AB76"/>
      <c r="AC76"/>
      <c r="AZ76"/>
      <c r="BA76" s="160">
        <f>SUM(BA69:BA75)</f>
        <v>0</v>
      </c>
      <c r="BB76" s="160">
        <f>SUM(BB69:BB75)</f>
        <v>0</v>
      </c>
      <c r="BC76" s="160">
        <f>SUM(BC69:BC75)</f>
        <v>0</v>
      </c>
      <c r="BD76" s="160">
        <f>SUM(BD69:BD75)</f>
        <v>0</v>
      </c>
      <c r="BE76" s="160">
        <f>SUM(BE69:BE75)</f>
        <v>0</v>
      </c>
      <c r="CA76"/>
      <c r="CB76"/>
      <c r="CZ76"/>
    </row>
    <row r="77" spans="1:104" ht="12.75">
      <c r="A77" s="139" t="s">
        <v>90</v>
      </c>
      <c r="B77" s="140" t="s">
        <v>215</v>
      </c>
      <c r="C77" s="141" t="s">
        <v>216</v>
      </c>
      <c r="D77" s="142"/>
      <c r="E77" s="143"/>
      <c r="F77" s="143"/>
      <c r="G77" s="144"/>
      <c r="H77"/>
      <c r="I77"/>
      <c r="J77"/>
      <c r="O77" s="145">
        <v>1</v>
      </c>
      <c r="AA77"/>
      <c r="AB77"/>
      <c r="AC77"/>
      <c r="AZ77"/>
      <c r="BA77"/>
      <c r="BB77"/>
      <c r="BC77"/>
      <c r="BD77"/>
      <c r="BE77"/>
      <c r="CA77"/>
      <c r="CB77"/>
      <c r="CZ77"/>
    </row>
    <row r="78" spans="1:104" ht="12.75">
      <c r="A78" s="146">
        <v>48</v>
      </c>
      <c r="B78" s="147" t="s">
        <v>217</v>
      </c>
      <c r="C78" s="148" t="s">
        <v>218</v>
      </c>
      <c r="D78" s="149" t="s">
        <v>136</v>
      </c>
      <c r="E78" s="150">
        <v>310.771068000027</v>
      </c>
      <c r="F78" s="150">
        <v>0</v>
      </c>
      <c r="G78" s="151">
        <f aca="true" t="shared" si="36" ref="G78:G84">E78*F78</f>
        <v>0</v>
      </c>
      <c r="H78"/>
      <c r="I78"/>
      <c r="J78"/>
      <c r="O78" s="145">
        <v>2</v>
      </c>
      <c r="AA78" s="125">
        <v>8</v>
      </c>
      <c r="AB78" s="125">
        <v>1</v>
      </c>
      <c r="AC78" s="125">
        <v>3</v>
      </c>
      <c r="AZ78" s="125">
        <v>1</v>
      </c>
      <c r="BA78" s="125">
        <f aca="true" t="shared" si="37" ref="BA78:BA84">IF(AZ78=1,G78,0)</f>
        <v>0</v>
      </c>
      <c r="BB78" s="125">
        <f aca="true" t="shared" si="38" ref="BB78:BB84">IF(AZ78=2,G78,0)</f>
        <v>0</v>
      </c>
      <c r="BC78" s="125">
        <f aca="true" t="shared" si="39" ref="BC78:BC84">IF(AZ78=3,G78,0)</f>
        <v>0</v>
      </c>
      <c r="BD78" s="125">
        <f aca="true" t="shared" si="40" ref="BD78:BD84">IF(AZ78=4,G78,0)</f>
        <v>0</v>
      </c>
      <c r="BE78" s="125">
        <f aca="true" t="shared" si="41" ref="BE78:BE84">IF(AZ78=5,G78,0)</f>
        <v>0</v>
      </c>
      <c r="CA78" s="152">
        <v>8</v>
      </c>
      <c r="CB78" s="152">
        <v>1</v>
      </c>
      <c r="CZ78" s="125">
        <v>0</v>
      </c>
    </row>
    <row r="79" spans="1:104" ht="12.75">
      <c r="A79" s="146">
        <v>49</v>
      </c>
      <c r="B79" s="147" t="s">
        <v>219</v>
      </c>
      <c r="C79" s="148" t="s">
        <v>220</v>
      </c>
      <c r="D79" s="149" t="s">
        <v>136</v>
      </c>
      <c r="E79" s="150">
        <v>1864.62640800016</v>
      </c>
      <c r="F79" s="150">
        <v>0</v>
      </c>
      <c r="G79" s="151">
        <f t="shared" si="36"/>
        <v>0</v>
      </c>
      <c r="H79"/>
      <c r="I79"/>
      <c r="J79"/>
      <c r="O79" s="145">
        <v>2</v>
      </c>
      <c r="AA79" s="125">
        <v>8</v>
      </c>
      <c r="AB79" s="125">
        <v>1</v>
      </c>
      <c r="AC79" s="125">
        <v>3</v>
      </c>
      <c r="AZ79" s="125">
        <v>1</v>
      </c>
      <c r="BA79" s="125">
        <f t="shared" si="37"/>
        <v>0</v>
      </c>
      <c r="BB79" s="125">
        <f t="shared" si="38"/>
        <v>0</v>
      </c>
      <c r="BC79" s="125">
        <f t="shared" si="39"/>
        <v>0</v>
      </c>
      <c r="BD79" s="125">
        <f t="shared" si="40"/>
        <v>0</v>
      </c>
      <c r="BE79" s="125">
        <f t="shared" si="41"/>
        <v>0</v>
      </c>
      <c r="CA79" s="152">
        <v>8</v>
      </c>
      <c r="CB79" s="152">
        <v>1</v>
      </c>
      <c r="CZ79" s="125">
        <v>0</v>
      </c>
    </row>
    <row r="80" spans="1:104" ht="12.75">
      <c r="A80" s="146">
        <v>50</v>
      </c>
      <c r="B80" s="147" t="s">
        <v>221</v>
      </c>
      <c r="C80" s="148" t="s">
        <v>222</v>
      </c>
      <c r="D80" s="149" t="s">
        <v>136</v>
      </c>
      <c r="E80" s="150">
        <v>310.771068000027</v>
      </c>
      <c r="F80" s="150">
        <v>0</v>
      </c>
      <c r="G80" s="151">
        <f t="shared" si="36"/>
        <v>0</v>
      </c>
      <c r="H80"/>
      <c r="I80"/>
      <c r="J80"/>
      <c r="O80" s="145">
        <v>2</v>
      </c>
      <c r="AA80" s="125">
        <v>8</v>
      </c>
      <c r="AB80" s="125">
        <v>1</v>
      </c>
      <c r="AC80" s="125">
        <v>3</v>
      </c>
      <c r="AZ80" s="125">
        <v>1</v>
      </c>
      <c r="BA80" s="125">
        <f t="shared" si="37"/>
        <v>0</v>
      </c>
      <c r="BB80" s="125">
        <f t="shared" si="38"/>
        <v>0</v>
      </c>
      <c r="BC80" s="125">
        <f t="shared" si="39"/>
        <v>0</v>
      </c>
      <c r="BD80" s="125">
        <f t="shared" si="40"/>
        <v>0</v>
      </c>
      <c r="BE80" s="125">
        <f t="shared" si="41"/>
        <v>0</v>
      </c>
      <c r="CA80" s="152">
        <v>8</v>
      </c>
      <c r="CB80" s="152">
        <v>1</v>
      </c>
      <c r="CZ80" s="125">
        <v>0</v>
      </c>
    </row>
    <row r="81" spans="1:104" ht="12.75">
      <c r="A81" s="146">
        <v>51</v>
      </c>
      <c r="B81" s="147" t="s">
        <v>223</v>
      </c>
      <c r="C81" s="148" t="s">
        <v>224</v>
      </c>
      <c r="D81" s="149" t="s">
        <v>136</v>
      </c>
      <c r="E81" s="150">
        <v>310.771068000027</v>
      </c>
      <c r="F81" s="150">
        <v>0</v>
      </c>
      <c r="G81" s="151">
        <f t="shared" si="36"/>
        <v>0</v>
      </c>
      <c r="H81"/>
      <c r="I81"/>
      <c r="J81"/>
      <c r="O81" s="145">
        <v>2</v>
      </c>
      <c r="AA81" s="125">
        <v>8</v>
      </c>
      <c r="AB81" s="125">
        <v>1</v>
      </c>
      <c r="AC81" s="125">
        <v>3</v>
      </c>
      <c r="AZ81" s="125">
        <v>1</v>
      </c>
      <c r="BA81" s="125">
        <f t="shared" si="37"/>
        <v>0</v>
      </c>
      <c r="BB81" s="125">
        <f t="shared" si="38"/>
        <v>0</v>
      </c>
      <c r="BC81" s="125">
        <f t="shared" si="39"/>
        <v>0</v>
      </c>
      <c r="BD81" s="125">
        <f t="shared" si="40"/>
        <v>0</v>
      </c>
      <c r="BE81" s="125">
        <f t="shared" si="41"/>
        <v>0</v>
      </c>
      <c r="CA81" s="152">
        <v>8</v>
      </c>
      <c r="CB81" s="152">
        <v>1</v>
      </c>
      <c r="CZ81" s="125">
        <v>0</v>
      </c>
    </row>
    <row r="82" spans="1:104" ht="12.75">
      <c r="A82" s="146">
        <v>52</v>
      </c>
      <c r="B82" s="147" t="s">
        <v>225</v>
      </c>
      <c r="C82" s="148" t="s">
        <v>226</v>
      </c>
      <c r="D82" s="149" t="s">
        <v>136</v>
      </c>
      <c r="E82" s="150">
        <v>4661.56602000041</v>
      </c>
      <c r="F82" s="150">
        <v>0</v>
      </c>
      <c r="G82" s="151">
        <f t="shared" si="36"/>
        <v>0</v>
      </c>
      <c r="H82"/>
      <c r="I82"/>
      <c r="J82"/>
      <c r="O82" s="145">
        <v>2</v>
      </c>
      <c r="AA82" s="125">
        <v>8</v>
      </c>
      <c r="AB82" s="125">
        <v>1</v>
      </c>
      <c r="AC82" s="125">
        <v>3</v>
      </c>
      <c r="AZ82" s="125">
        <v>1</v>
      </c>
      <c r="BA82" s="125">
        <f t="shared" si="37"/>
        <v>0</v>
      </c>
      <c r="BB82" s="125">
        <f t="shared" si="38"/>
        <v>0</v>
      </c>
      <c r="BC82" s="125">
        <f t="shared" si="39"/>
        <v>0</v>
      </c>
      <c r="BD82" s="125">
        <f t="shared" si="40"/>
        <v>0</v>
      </c>
      <c r="BE82" s="125">
        <f t="shared" si="41"/>
        <v>0</v>
      </c>
      <c r="CA82" s="152">
        <v>8</v>
      </c>
      <c r="CB82" s="152">
        <v>1</v>
      </c>
      <c r="CZ82" s="125">
        <v>0</v>
      </c>
    </row>
    <row r="83" spans="1:104" ht="12.75">
      <c r="A83" s="146">
        <v>53</v>
      </c>
      <c r="B83" s="147" t="s">
        <v>227</v>
      </c>
      <c r="C83" s="148" t="s">
        <v>228</v>
      </c>
      <c r="D83" s="149" t="s">
        <v>136</v>
      </c>
      <c r="E83" s="150">
        <v>310.771068000027</v>
      </c>
      <c r="F83" s="150">
        <v>0</v>
      </c>
      <c r="G83" s="151">
        <f t="shared" si="36"/>
        <v>0</v>
      </c>
      <c r="H83"/>
      <c r="I83"/>
      <c r="J83"/>
      <c r="O83" s="145">
        <v>2</v>
      </c>
      <c r="AA83" s="125">
        <v>8</v>
      </c>
      <c r="AB83" s="125">
        <v>1</v>
      </c>
      <c r="AC83" s="125">
        <v>3</v>
      </c>
      <c r="AZ83" s="125">
        <v>1</v>
      </c>
      <c r="BA83" s="125">
        <f t="shared" si="37"/>
        <v>0</v>
      </c>
      <c r="BB83" s="125">
        <f t="shared" si="38"/>
        <v>0</v>
      </c>
      <c r="BC83" s="125">
        <f t="shared" si="39"/>
        <v>0</v>
      </c>
      <c r="BD83" s="125">
        <f t="shared" si="40"/>
        <v>0</v>
      </c>
      <c r="BE83" s="125">
        <f t="shared" si="41"/>
        <v>0</v>
      </c>
      <c r="CA83" s="152">
        <v>8</v>
      </c>
      <c r="CB83" s="152">
        <v>1</v>
      </c>
      <c r="CZ83" s="125">
        <v>0</v>
      </c>
    </row>
    <row r="84" spans="1:104" ht="12.75">
      <c r="A84" s="146">
        <v>54</v>
      </c>
      <c r="B84" s="147" t="s">
        <v>229</v>
      </c>
      <c r="C84" s="148" t="s">
        <v>230</v>
      </c>
      <c r="D84" s="149" t="s">
        <v>136</v>
      </c>
      <c r="E84" s="150">
        <v>310.771068000027</v>
      </c>
      <c r="F84" s="150">
        <v>0</v>
      </c>
      <c r="G84" s="151">
        <f t="shared" si="36"/>
        <v>0</v>
      </c>
      <c r="H84"/>
      <c r="I84"/>
      <c r="J84"/>
      <c r="O84" s="145">
        <v>2</v>
      </c>
      <c r="AA84" s="125">
        <v>8</v>
      </c>
      <c r="AB84" s="125">
        <v>1</v>
      </c>
      <c r="AC84" s="125">
        <v>3</v>
      </c>
      <c r="AZ84" s="125">
        <v>1</v>
      </c>
      <c r="BA84" s="125">
        <f t="shared" si="37"/>
        <v>0</v>
      </c>
      <c r="BB84" s="125">
        <f t="shared" si="38"/>
        <v>0</v>
      </c>
      <c r="BC84" s="125">
        <f t="shared" si="39"/>
        <v>0</v>
      </c>
      <c r="BD84" s="125">
        <f t="shared" si="40"/>
        <v>0</v>
      </c>
      <c r="BE84" s="125">
        <f t="shared" si="41"/>
        <v>0</v>
      </c>
      <c r="CA84" s="152">
        <v>8</v>
      </c>
      <c r="CB84" s="152">
        <v>1</v>
      </c>
      <c r="CZ84" s="125">
        <v>0</v>
      </c>
    </row>
    <row r="85" spans="1:104" ht="12.75">
      <c r="A85" s="153"/>
      <c r="B85" s="154" t="s">
        <v>118</v>
      </c>
      <c r="C85" s="155" t="str">
        <f>CONCATENATE(B77," ",C77)</f>
        <v>D96 Přesuny suti a vybouraných hmot</v>
      </c>
      <c r="D85" s="156"/>
      <c r="E85" s="157"/>
      <c r="F85" s="158"/>
      <c r="G85" s="159">
        <f>SUM(G77:G84)</f>
        <v>0</v>
      </c>
      <c r="H85"/>
      <c r="I85"/>
      <c r="J85"/>
      <c r="O85" s="145">
        <v>4</v>
      </c>
      <c r="AA85"/>
      <c r="AB85"/>
      <c r="AC85"/>
      <c r="AZ85"/>
      <c r="BA85" s="160">
        <f>SUM(BA77:BA84)</f>
        <v>0</v>
      </c>
      <c r="BB85" s="160">
        <f>SUM(BB77:BB84)</f>
        <v>0</v>
      </c>
      <c r="BC85" s="160">
        <f>SUM(BC77:BC84)</f>
        <v>0</v>
      </c>
      <c r="BD85" s="160">
        <f>SUM(BD77:BD84)</f>
        <v>0</v>
      </c>
      <c r="BE85" s="160">
        <f>SUM(BE77:BE84)</f>
        <v>0</v>
      </c>
      <c r="CA85"/>
      <c r="CB85"/>
      <c r="CZ85"/>
    </row>
    <row r="86" spans="1:104" ht="12.75">
      <c r="A86" s="139" t="s">
        <v>90</v>
      </c>
      <c r="B86" s="140" t="s">
        <v>231</v>
      </c>
      <c r="C86" s="141" t="s">
        <v>232</v>
      </c>
      <c r="D86" s="142"/>
      <c r="E86" s="143"/>
      <c r="F86" s="143"/>
      <c r="G86" s="144"/>
      <c r="H86"/>
      <c r="I86"/>
      <c r="J86"/>
      <c r="O86" s="145">
        <v>1</v>
      </c>
      <c r="AA86"/>
      <c r="AB86"/>
      <c r="AC86"/>
      <c r="AZ86"/>
      <c r="BA86"/>
      <c r="BB86"/>
      <c r="BC86"/>
      <c r="BD86"/>
      <c r="BE86"/>
      <c r="CA86"/>
      <c r="CB86"/>
      <c r="CZ86"/>
    </row>
    <row r="87" spans="1:104" ht="12.75">
      <c r="A87" s="146">
        <v>55</v>
      </c>
      <c r="B87" s="147" t="s">
        <v>233</v>
      </c>
      <c r="C87" s="148" t="s">
        <v>234</v>
      </c>
      <c r="D87" s="149" t="s">
        <v>136</v>
      </c>
      <c r="E87" s="150">
        <v>283.609007719985</v>
      </c>
      <c r="F87" s="150">
        <v>0</v>
      </c>
      <c r="G87" s="151">
        <f>E87*F87</f>
        <v>0</v>
      </c>
      <c r="H87"/>
      <c r="I87"/>
      <c r="J87"/>
      <c r="O87" s="145">
        <v>2</v>
      </c>
      <c r="AA87" s="125">
        <v>7</v>
      </c>
      <c r="AB87" s="125">
        <v>1</v>
      </c>
      <c r="AC87" s="125">
        <v>2</v>
      </c>
      <c r="AZ87" s="125">
        <v>1</v>
      </c>
      <c r="BA87" s="125">
        <f>IF(AZ87=1,G87,0)</f>
        <v>0</v>
      </c>
      <c r="BB87" s="125">
        <f>IF(AZ87=2,G87,0)</f>
        <v>0</v>
      </c>
      <c r="BC87" s="125">
        <f>IF(AZ87=3,G87,0)</f>
        <v>0</v>
      </c>
      <c r="BD87" s="125">
        <f>IF(AZ87=4,G87,0)</f>
        <v>0</v>
      </c>
      <c r="BE87" s="125">
        <f>IF(AZ87=5,G87,0)</f>
        <v>0</v>
      </c>
      <c r="CA87" s="152">
        <v>7</v>
      </c>
      <c r="CB87" s="152">
        <v>1</v>
      </c>
      <c r="CZ87" s="125">
        <v>0</v>
      </c>
    </row>
    <row r="88" spans="1:104" ht="12.75">
      <c r="A88" s="153"/>
      <c r="B88" s="154" t="s">
        <v>118</v>
      </c>
      <c r="C88" s="155" t="str">
        <f>CONCATENATE(B86," ",C86)</f>
        <v>99 Staveništní přesun hmot</v>
      </c>
      <c r="D88" s="156"/>
      <c r="E88" s="157"/>
      <c r="F88" s="158"/>
      <c r="G88" s="159">
        <f>SUM(G86:G87)</f>
        <v>0</v>
      </c>
      <c r="H88"/>
      <c r="I88"/>
      <c r="J88"/>
      <c r="O88" s="145">
        <v>4</v>
      </c>
      <c r="AA88"/>
      <c r="AB88"/>
      <c r="AC88"/>
      <c r="AZ88"/>
      <c r="BA88" s="160">
        <f>SUM(BA86:BA87)</f>
        <v>0</v>
      </c>
      <c r="BB88" s="160">
        <f>SUM(BB86:BB87)</f>
        <v>0</v>
      </c>
      <c r="BC88" s="160">
        <f>SUM(BC86:BC87)</f>
        <v>0</v>
      </c>
      <c r="BD88" s="160">
        <f>SUM(BD86:BD87)</f>
        <v>0</v>
      </c>
      <c r="BE88" s="160">
        <f>SUM(BE86:BE87)</f>
        <v>0</v>
      </c>
      <c r="CA88"/>
      <c r="CB88"/>
      <c r="CZ88"/>
    </row>
    <row r="89" spans="1:104" ht="12.75">
      <c r="A89" s="139" t="s">
        <v>90</v>
      </c>
      <c r="B89" s="140" t="s">
        <v>235</v>
      </c>
      <c r="C89" s="141" t="s">
        <v>236</v>
      </c>
      <c r="D89" s="142"/>
      <c r="E89" s="143"/>
      <c r="F89" s="143"/>
      <c r="G89" s="144"/>
      <c r="H89"/>
      <c r="I89"/>
      <c r="J89"/>
      <c r="O89" s="145">
        <v>1</v>
      </c>
      <c r="AA89"/>
      <c r="AB89"/>
      <c r="AC89"/>
      <c r="AZ89"/>
      <c r="BA89"/>
      <c r="BB89"/>
      <c r="BC89"/>
      <c r="BD89"/>
      <c r="BE89"/>
      <c r="CA89"/>
      <c r="CB89"/>
      <c r="CZ89"/>
    </row>
    <row r="90" spans="1:104" ht="33.75">
      <c r="A90" s="146">
        <v>56</v>
      </c>
      <c r="B90" s="147"/>
      <c r="C90" s="148" t="s">
        <v>237</v>
      </c>
      <c r="D90" s="149" t="s">
        <v>95</v>
      </c>
      <c r="E90" s="150">
        <v>145</v>
      </c>
      <c r="F90" s="150">
        <v>0</v>
      </c>
      <c r="G90" s="151">
        <f>E90*F90</f>
        <v>0</v>
      </c>
      <c r="H90"/>
      <c r="I90"/>
      <c r="J90"/>
      <c r="O90" s="145">
        <v>2</v>
      </c>
      <c r="AA90" s="125">
        <v>1</v>
      </c>
      <c r="AB90" s="125">
        <v>7</v>
      </c>
      <c r="AC90" s="125">
        <v>7</v>
      </c>
      <c r="AZ90" s="125">
        <v>2</v>
      </c>
      <c r="BA90" s="125">
        <f>IF(AZ90=1,G90,0)</f>
        <v>0</v>
      </c>
      <c r="BB90" s="125">
        <f>IF(AZ90=2,G90,0)</f>
        <v>0</v>
      </c>
      <c r="BC90" s="125">
        <f>IF(AZ90=3,G90,0)</f>
        <v>0</v>
      </c>
      <c r="BD90" s="125">
        <f>IF(AZ90=4,G90,0)</f>
        <v>0</v>
      </c>
      <c r="BE90" s="125">
        <f>IF(AZ90=5,G90,0)</f>
        <v>0</v>
      </c>
      <c r="CA90" s="152">
        <v>1</v>
      </c>
      <c r="CB90" s="152">
        <v>7</v>
      </c>
      <c r="CZ90" s="125">
        <v>0</v>
      </c>
    </row>
    <row r="91" spans="1:104" ht="12.75">
      <c r="A91" s="146">
        <v>57</v>
      </c>
      <c r="B91" s="147" t="s">
        <v>238</v>
      </c>
      <c r="C91" s="148" t="s">
        <v>239</v>
      </c>
      <c r="D91" s="149" t="s">
        <v>95</v>
      </c>
      <c r="E91" s="150">
        <v>18</v>
      </c>
      <c r="F91" s="150">
        <v>0</v>
      </c>
      <c r="G91" s="151">
        <f>E91*F91</f>
        <v>0</v>
      </c>
      <c r="H91"/>
      <c r="I91"/>
      <c r="J91"/>
      <c r="O91" s="145">
        <v>2</v>
      </c>
      <c r="AA91" s="125">
        <v>1</v>
      </c>
      <c r="AB91" s="125">
        <v>7</v>
      </c>
      <c r="AC91" s="125">
        <v>7</v>
      </c>
      <c r="AZ91" s="125">
        <v>2</v>
      </c>
      <c r="BA91" s="125">
        <f>IF(AZ91=1,G91,0)</f>
        <v>0</v>
      </c>
      <c r="BB91" s="125">
        <f>IF(AZ91=2,G91,0)</f>
        <v>0</v>
      </c>
      <c r="BC91" s="125">
        <f>IF(AZ91=3,G91,0)</f>
        <v>0</v>
      </c>
      <c r="BD91" s="125">
        <f>IF(AZ91=4,G91,0)</f>
        <v>0</v>
      </c>
      <c r="BE91" s="125">
        <f>IF(AZ91=5,G91,0)</f>
        <v>0</v>
      </c>
      <c r="CA91" s="152">
        <v>1</v>
      </c>
      <c r="CB91" s="152">
        <v>7</v>
      </c>
      <c r="CZ91" s="125">
        <v>0</v>
      </c>
    </row>
    <row r="92" spans="1:104" ht="12.75">
      <c r="A92" s="146">
        <v>58</v>
      </c>
      <c r="B92" s="147" t="s">
        <v>240</v>
      </c>
      <c r="C92" s="148" t="s">
        <v>241</v>
      </c>
      <c r="D92" s="149" t="s">
        <v>70</v>
      </c>
      <c r="E92" s="150"/>
      <c r="F92" s="150">
        <v>0</v>
      </c>
      <c r="G92" s="151">
        <f>E92*F92</f>
        <v>0</v>
      </c>
      <c r="H92"/>
      <c r="I92"/>
      <c r="J92"/>
      <c r="O92" s="145">
        <v>2</v>
      </c>
      <c r="AA92" s="125">
        <v>7</v>
      </c>
      <c r="AB92" s="125">
        <v>1002</v>
      </c>
      <c r="AC92" s="125">
        <v>5</v>
      </c>
      <c r="AZ92" s="125">
        <v>2</v>
      </c>
      <c r="BA92" s="125">
        <f>IF(AZ92=1,G92,0)</f>
        <v>0</v>
      </c>
      <c r="BB92" s="125">
        <f>IF(AZ92=2,G92,0)</f>
        <v>0</v>
      </c>
      <c r="BC92" s="125">
        <f>IF(AZ92=3,G92,0)</f>
        <v>0</v>
      </c>
      <c r="BD92" s="125">
        <f>IF(AZ92=4,G92,0)</f>
        <v>0</v>
      </c>
      <c r="BE92" s="125">
        <f>IF(AZ92=5,G92,0)</f>
        <v>0</v>
      </c>
      <c r="CA92" s="152">
        <v>7</v>
      </c>
      <c r="CB92" s="152">
        <v>1002</v>
      </c>
      <c r="CZ92" s="125">
        <v>0</v>
      </c>
    </row>
    <row r="93" spans="1:104" ht="12.75">
      <c r="A93" s="153"/>
      <c r="B93" s="154" t="s">
        <v>118</v>
      </c>
      <c r="C93" s="155" t="str">
        <f>CONCATENATE(B89," ",C89)</f>
        <v>711 Izolace proti vodě</v>
      </c>
      <c r="D93" s="156"/>
      <c r="E93" s="157"/>
      <c r="F93" s="158"/>
      <c r="G93" s="159">
        <f>SUM(G89:G92)</f>
        <v>0</v>
      </c>
      <c r="H93"/>
      <c r="I93"/>
      <c r="J93"/>
      <c r="O93" s="145">
        <v>4</v>
      </c>
      <c r="AA93"/>
      <c r="AB93"/>
      <c r="AC93"/>
      <c r="AZ93"/>
      <c r="BA93" s="160">
        <f>SUM(BA89:BA92)</f>
        <v>0</v>
      </c>
      <c r="BB93" s="160">
        <f>SUM(BB89:BB92)</f>
        <v>0</v>
      </c>
      <c r="BC93" s="160">
        <f>SUM(BC89:BC92)</f>
        <v>0</v>
      </c>
      <c r="BD93" s="160">
        <f>SUM(BD89:BD92)</f>
        <v>0</v>
      </c>
      <c r="BE93" s="160">
        <f>SUM(BE89:BE92)</f>
        <v>0</v>
      </c>
      <c r="CA93"/>
      <c r="CB93"/>
      <c r="CZ93"/>
    </row>
    <row r="94" spans="1:104" ht="12.75">
      <c r="A94" s="139" t="s">
        <v>90</v>
      </c>
      <c r="B94" s="140" t="s">
        <v>242</v>
      </c>
      <c r="C94" s="141" t="s">
        <v>243</v>
      </c>
      <c r="D94" s="142"/>
      <c r="E94" s="143"/>
      <c r="F94" s="143"/>
      <c r="G94" s="144"/>
      <c r="H94"/>
      <c r="I94"/>
      <c r="J94"/>
      <c r="O94" s="145">
        <v>1</v>
      </c>
      <c r="AA94"/>
      <c r="AB94"/>
      <c r="AC94"/>
      <c r="AZ94"/>
      <c r="BA94"/>
      <c r="BB94"/>
      <c r="BC94"/>
      <c r="BD94"/>
      <c r="BE94"/>
      <c r="CA94"/>
      <c r="CB94"/>
      <c r="CZ94"/>
    </row>
    <row r="95" spans="1:104" ht="12.75">
      <c r="A95" s="146">
        <v>59</v>
      </c>
      <c r="B95" s="147" t="s">
        <v>244</v>
      </c>
      <c r="C95" s="148" t="s">
        <v>245</v>
      </c>
      <c r="D95" s="149" t="s">
        <v>95</v>
      </c>
      <c r="E95" s="150">
        <v>46.46</v>
      </c>
      <c r="F95" s="150">
        <v>0</v>
      </c>
      <c r="G95" s="151">
        <f aca="true" t="shared" si="42" ref="G95:G100">E95*F95</f>
        <v>0</v>
      </c>
      <c r="H95"/>
      <c r="I95"/>
      <c r="J95"/>
      <c r="O95" s="145">
        <v>2</v>
      </c>
      <c r="AA95" s="125">
        <v>1</v>
      </c>
      <c r="AB95" s="125">
        <v>7</v>
      </c>
      <c r="AC95" s="125">
        <v>7</v>
      </c>
      <c r="AZ95" s="125">
        <v>2</v>
      </c>
      <c r="BA95" s="125">
        <f aca="true" t="shared" si="43" ref="BA95:BA100">IF(AZ95=1,G95,0)</f>
        <v>0</v>
      </c>
      <c r="BB95" s="125">
        <f aca="true" t="shared" si="44" ref="BB95:BB100">IF(AZ95=2,G95,0)</f>
        <v>0</v>
      </c>
      <c r="BC95" s="125">
        <f aca="true" t="shared" si="45" ref="BC95:BC100">IF(AZ95=3,G95,0)</f>
        <v>0</v>
      </c>
      <c r="BD95" s="125">
        <f aca="true" t="shared" si="46" ref="BD95:BD100">IF(AZ95=4,G95,0)</f>
        <v>0</v>
      </c>
      <c r="BE95" s="125">
        <f aca="true" t="shared" si="47" ref="BE95:BE100">IF(AZ95=5,G95,0)</f>
        <v>0</v>
      </c>
      <c r="CA95" s="152">
        <v>1</v>
      </c>
      <c r="CB95" s="152">
        <v>7</v>
      </c>
      <c r="CZ95" s="125">
        <v>0</v>
      </c>
    </row>
    <row r="96" spans="1:104" ht="12.75">
      <c r="A96" s="146">
        <v>60</v>
      </c>
      <c r="B96" s="147" t="s">
        <v>246</v>
      </c>
      <c r="C96" s="148" t="s">
        <v>247</v>
      </c>
      <c r="D96" s="149" t="s">
        <v>95</v>
      </c>
      <c r="E96" s="150">
        <v>359.48</v>
      </c>
      <c r="F96" s="150">
        <v>0</v>
      </c>
      <c r="G96" s="151">
        <f t="shared" si="42"/>
        <v>0</v>
      </c>
      <c r="H96"/>
      <c r="I96"/>
      <c r="J96"/>
      <c r="O96" s="145">
        <v>2</v>
      </c>
      <c r="AA96" s="125">
        <v>1</v>
      </c>
      <c r="AB96" s="125">
        <v>7</v>
      </c>
      <c r="AC96" s="125">
        <v>7</v>
      </c>
      <c r="AZ96" s="125">
        <v>2</v>
      </c>
      <c r="BA96" s="125">
        <f t="shared" si="43"/>
        <v>0</v>
      </c>
      <c r="BB96" s="125">
        <f t="shared" si="44"/>
        <v>0</v>
      </c>
      <c r="BC96" s="125">
        <f t="shared" si="45"/>
        <v>0</v>
      </c>
      <c r="BD96" s="125">
        <f t="shared" si="46"/>
        <v>0</v>
      </c>
      <c r="BE96" s="125">
        <f t="shared" si="47"/>
        <v>0</v>
      </c>
      <c r="CA96" s="152">
        <v>1</v>
      </c>
      <c r="CB96" s="152">
        <v>7</v>
      </c>
      <c r="CZ96" s="125">
        <v>0</v>
      </c>
    </row>
    <row r="97" spans="1:104" ht="12.75">
      <c r="A97" s="146">
        <v>61</v>
      </c>
      <c r="B97" s="147" t="s">
        <v>248</v>
      </c>
      <c r="C97" s="148" t="s">
        <v>249</v>
      </c>
      <c r="D97" s="149" t="s">
        <v>95</v>
      </c>
      <c r="E97" s="150">
        <v>359.48</v>
      </c>
      <c r="F97" s="150">
        <v>0</v>
      </c>
      <c r="G97" s="151">
        <f t="shared" si="42"/>
        <v>0</v>
      </c>
      <c r="H97"/>
      <c r="I97"/>
      <c r="J97"/>
      <c r="O97" s="145">
        <v>2</v>
      </c>
      <c r="AA97" s="125">
        <v>1</v>
      </c>
      <c r="AB97" s="125">
        <v>7</v>
      </c>
      <c r="AC97" s="125">
        <v>7</v>
      </c>
      <c r="AZ97" s="125">
        <v>2</v>
      </c>
      <c r="BA97" s="125">
        <f t="shared" si="43"/>
        <v>0</v>
      </c>
      <c r="BB97" s="125">
        <f t="shared" si="44"/>
        <v>0</v>
      </c>
      <c r="BC97" s="125">
        <f t="shared" si="45"/>
        <v>0</v>
      </c>
      <c r="BD97" s="125">
        <f t="shared" si="46"/>
        <v>0</v>
      </c>
      <c r="BE97" s="125">
        <f t="shared" si="47"/>
        <v>0</v>
      </c>
      <c r="CA97" s="152">
        <v>1</v>
      </c>
      <c r="CB97" s="152">
        <v>7</v>
      </c>
      <c r="CZ97" s="125">
        <v>0</v>
      </c>
    </row>
    <row r="98" spans="1:104" ht="12.75">
      <c r="A98" s="146">
        <v>62</v>
      </c>
      <c r="B98" s="147" t="s">
        <v>250</v>
      </c>
      <c r="C98" s="148" t="s">
        <v>251</v>
      </c>
      <c r="D98" s="149" t="s">
        <v>95</v>
      </c>
      <c r="E98" s="150">
        <v>345.169</v>
      </c>
      <c r="F98" s="150">
        <v>0</v>
      </c>
      <c r="G98" s="151">
        <f t="shared" si="42"/>
        <v>0</v>
      </c>
      <c r="H98"/>
      <c r="I98"/>
      <c r="J98"/>
      <c r="O98" s="145">
        <v>2</v>
      </c>
      <c r="AA98" s="125">
        <v>3</v>
      </c>
      <c r="AB98" s="125">
        <v>7</v>
      </c>
      <c r="AC98" s="125" t="s">
        <v>250</v>
      </c>
      <c r="AZ98" s="125">
        <v>2</v>
      </c>
      <c r="BA98" s="125">
        <f t="shared" si="43"/>
        <v>0</v>
      </c>
      <c r="BB98" s="125">
        <f t="shared" si="44"/>
        <v>0</v>
      </c>
      <c r="BC98" s="125">
        <f t="shared" si="45"/>
        <v>0</v>
      </c>
      <c r="BD98" s="125">
        <f t="shared" si="46"/>
        <v>0</v>
      </c>
      <c r="BE98" s="125">
        <f t="shared" si="47"/>
        <v>0</v>
      </c>
      <c r="CA98" s="152">
        <v>3</v>
      </c>
      <c r="CB98" s="152">
        <v>7</v>
      </c>
      <c r="CZ98" s="125">
        <v>0</v>
      </c>
    </row>
    <row r="99" spans="1:104" ht="12.75">
      <c r="A99" s="146">
        <v>63</v>
      </c>
      <c r="B99" s="147" t="s">
        <v>252</v>
      </c>
      <c r="C99" s="148" t="s">
        <v>253</v>
      </c>
      <c r="D99" s="149" t="s">
        <v>95</v>
      </c>
      <c r="E99" s="150">
        <v>50.259</v>
      </c>
      <c r="F99" s="150">
        <v>0</v>
      </c>
      <c r="G99" s="151">
        <f t="shared" si="42"/>
        <v>0</v>
      </c>
      <c r="H99"/>
      <c r="I99"/>
      <c r="J99"/>
      <c r="O99" s="145">
        <v>2</v>
      </c>
      <c r="AA99" s="125">
        <v>3</v>
      </c>
      <c r="AB99" s="125">
        <v>7</v>
      </c>
      <c r="AC99" s="125">
        <v>28375768.2</v>
      </c>
      <c r="AZ99" s="125">
        <v>2</v>
      </c>
      <c r="BA99" s="125">
        <f t="shared" si="43"/>
        <v>0</v>
      </c>
      <c r="BB99" s="125">
        <f t="shared" si="44"/>
        <v>0</v>
      </c>
      <c r="BC99" s="125">
        <f t="shared" si="45"/>
        <v>0</v>
      </c>
      <c r="BD99" s="125">
        <f t="shared" si="46"/>
        <v>0</v>
      </c>
      <c r="BE99" s="125">
        <f t="shared" si="47"/>
        <v>0</v>
      </c>
      <c r="CA99" s="152">
        <v>3</v>
      </c>
      <c r="CB99" s="152">
        <v>7</v>
      </c>
      <c r="CZ99" s="125">
        <v>0</v>
      </c>
    </row>
    <row r="100" spans="1:104" ht="12.75">
      <c r="A100" s="146">
        <v>64</v>
      </c>
      <c r="B100" s="147" t="s">
        <v>254</v>
      </c>
      <c r="C100" s="148" t="s">
        <v>255</v>
      </c>
      <c r="D100" s="149" t="s">
        <v>70</v>
      </c>
      <c r="E100" s="150"/>
      <c r="F100" s="150">
        <v>0</v>
      </c>
      <c r="G100" s="151">
        <f t="shared" si="42"/>
        <v>0</v>
      </c>
      <c r="H100"/>
      <c r="I100"/>
      <c r="J100"/>
      <c r="O100" s="145">
        <v>2</v>
      </c>
      <c r="AA100" s="125">
        <v>7</v>
      </c>
      <c r="AB100" s="125">
        <v>1002</v>
      </c>
      <c r="AC100" s="125">
        <v>5</v>
      </c>
      <c r="AZ100" s="125">
        <v>2</v>
      </c>
      <c r="BA100" s="125">
        <f t="shared" si="43"/>
        <v>0</v>
      </c>
      <c r="BB100" s="125">
        <f t="shared" si="44"/>
        <v>0</v>
      </c>
      <c r="BC100" s="125">
        <f t="shared" si="45"/>
        <v>0</v>
      </c>
      <c r="BD100" s="125">
        <f t="shared" si="46"/>
        <v>0</v>
      </c>
      <c r="BE100" s="125">
        <f t="shared" si="47"/>
        <v>0</v>
      </c>
      <c r="CA100" s="152">
        <v>7</v>
      </c>
      <c r="CB100" s="152">
        <v>1002</v>
      </c>
      <c r="CZ100" s="125">
        <v>0</v>
      </c>
    </row>
    <row r="101" spans="1:104" ht="12.75">
      <c r="A101" s="153"/>
      <c r="B101" s="154" t="s">
        <v>118</v>
      </c>
      <c r="C101" s="155" t="str">
        <f>CONCATENATE(B94," ",C94)</f>
        <v>713 Izolace tepelné</v>
      </c>
      <c r="D101" s="156"/>
      <c r="E101" s="157"/>
      <c r="F101" s="158"/>
      <c r="G101" s="159">
        <f>SUM(G94:G100)</f>
        <v>0</v>
      </c>
      <c r="H101"/>
      <c r="I101"/>
      <c r="J101"/>
      <c r="O101" s="145">
        <v>4</v>
      </c>
      <c r="AA101"/>
      <c r="AB101"/>
      <c r="AC101"/>
      <c r="AZ101"/>
      <c r="BA101" s="160">
        <f>SUM(BA94:BA100)</f>
        <v>0</v>
      </c>
      <c r="BB101" s="160">
        <f>SUM(BB94:BB100)</f>
        <v>0</v>
      </c>
      <c r="BC101" s="160">
        <f>SUM(BC94:BC100)</f>
        <v>0</v>
      </c>
      <c r="BD101" s="160">
        <f>SUM(BD94:BD100)</f>
        <v>0</v>
      </c>
      <c r="BE101" s="160">
        <f>SUM(BE94:BE100)</f>
        <v>0</v>
      </c>
      <c r="CA101"/>
      <c r="CB101"/>
      <c r="CZ101"/>
    </row>
    <row r="102" spans="1:104" ht="12.75">
      <c r="A102" s="139" t="s">
        <v>90</v>
      </c>
      <c r="B102" s="140" t="s">
        <v>256</v>
      </c>
      <c r="C102" s="141" t="s">
        <v>257</v>
      </c>
      <c r="D102" s="142"/>
      <c r="E102" s="143"/>
      <c r="F102" s="143"/>
      <c r="G102" s="144"/>
      <c r="H102"/>
      <c r="I102"/>
      <c r="J102"/>
      <c r="O102" s="145">
        <v>1</v>
      </c>
      <c r="AA102"/>
      <c r="AB102"/>
      <c r="AC102"/>
      <c r="AZ102"/>
      <c r="BA102"/>
      <c r="BB102"/>
      <c r="BC102"/>
      <c r="BD102"/>
      <c r="BE102"/>
      <c r="CA102"/>
      <c r="CB102"/>
      <c r="CZ102"/>
    </row>
    <row r="103" spans="1:104" ht="12.75">
      <c r="A103" s="146">
        <v>65</v>
      </c>
      <c r="B103" s="147" t="s">
        <v>258</v>
      </c>
      <c r="C103" s="148" t="s">
        <v>1029</v>
      </c>
      <c r="D103" s="149" t="s">
        <v>177</v>
      </c>
      <c r="E103" s="150">
        <v>1</v>
      </c>
      <c r="F103" s="150">
        <f>ZTI!J16</f>
        <v>0</v>
      </c>
      <c r="G103" s="151">
        <f>E103*F103</f>
        <v>0</v>
      </c>
      <c r="H103"/>
      <c r="I103"/>
      <c r="J103"/>
      <c r="O103" s="145">
        <v>2</v>
      </c>
      <c r="AA103" s="125">
        <v>1</v>
      </c>
      <c r="AB103" s="125">
        <v>7</v>
      </c>
      <c r="AC103" s="125">
        <v>7</v>
      </c>
      <c r="AZ103" s="125">
        <v>2</v>
      </c>
      <c r="BA103" s="125">
        <f aca="true" t="shared" si="48" ref="BA103:BA114">IF(AZ103=1,G103,0)</f>
        <v>0</v>
      </c>
      <c r="BB103" s="125">
        <f aca="true" t="shared" si="49" ref="BB103:BB114">IF(AZ103=2,G103,0)</f>
        <v>0</v>
      </c>
      <c r="BC103" s="125">
        <f aca="true" t="shared" si="50" ref="BC103:BC114">IF(AZ103=3,G103,0)</f>
        <v>0</v>
      </c>
      <c r="BD103" s="125">
        <f aca="true" t="shared" si="51" ref="BD103:BD114">IF(AZ103=4,G103,0)</f>
        <v>0</v>
      </c>
      <c r="BE103" s="125">
        <f aca="true" t="shared" si="52" ref="BE103:BE114">IF(AZ103=5,G103,0)</f>
        <v>0</v>
      </c>
      <c r="CA103" s="152">
        <v>1</v>
      </c>
      <c r="CB103" s="152">
        <v>7</v>
      </c>
      <c r="CZ103" s="125">
        <v>0</v>
      </c>
    </row>
    <row r="104" spans="1:104" ht="12.75">
      <c r="A104" s="146">
        <v>66</v>
      </c>
      <c r="B104" s="147" t="s">
        <v>259</v>
      </c>
      <c r="C104" s="148" t="s">
        <v>260</v>
      </c>
      <c r="D104" s="149" t="s">
        <v>177</v>
      </c>
      <c r="E104" s="150">
        <v>1</v>
      </c>
      <c r="F104" s="150">
        <v>0</v>
      </c>
      <c r="G104" s="151">
        <f aca="true" t="shared" si="53" ref="G104:G114">E104*F104</f>
        <v>0</v>
      </c>
      <c r="H104"/>
      <c r="I104"/>
      <c r="J104"/>
      <c r="O104" s="145">
        <v>2</v>
      </c>
      <c r="AA104" s="125">
        <v>1</v>
      </c>
      <c r="AB104" s="125">
        <v>7</v>
      </c>
      <c r="AC104" s="125">
        <v>7</v>
      </c>
      <c r="AZ104" s="125">
        <v>2</v>
      </c>
      <c r="BA104" s="125">
        <f t="shared" si="48"/>
        <v>0</v>
      </c>
      <c r="BB104" s="125">
        <f t="shared" si="49"/>
        <v>0</v>
      </c>
      <c r="BC104" s="125">
        <f t="shared" si="50"/>
        <v>0</v>
      </c>
      <c r="BD104" s="125">
        <f t="shared" si="51"/>
        <v>0</v>
      </c>
      <c r="BE104" s="125">
        <f t="shared" si="52"/>
        <v>0</v>
      </c>
      <c r="CA104" s="152">
        <v>1</v>
      </c>
      <c r="CB104" s="152">
        <v>7</v>
      </c>
      <c r="CZ104" s="125">
        <v>0</v>
      </c>
    </row>
    <row r="105" spans="1:104" ht="12.75">
      <c r="A105" s="146">
        <v>67</v>
      </c>
      <c r="B105" s="147" t="s">
        <v>261</v>
      </c>
      <c r="C105" s="148" t="s">
        <v>262</v>
      </c>
      <c r="D105" s="149" t="s">
        <v>177</v>
      </c>
      <c r="E105" s="150">
        <v>1</v>
      </c>
      <c r="F105" s="150">
        <v>0</v>
      </c>
      <c r="G105" s="151">
        <f t="shared" si="53"/>
        <v>0</v>
      </c>
      <c r="H105"/>
      <c r="I105"/>
      <c r="J105"/>
      <c r="O105" s="145">
        <v>2</v>
      </c>
      <c r="AA105" s="125">
        <v>12</v>
      </c>
      <c r="AB105" s="125">
        <v>0</v>
      </c>
      <c r="AC105" s="125">
        <v>70</v>
      </c>
      <c r="AZ105" s="125">
        <v>2</v>
      </c>
      <c r="BA105" s="125">
        <f t="shared" si="48"/>
        <v>0</v>
      </c>
      <c r="BB105" s="125">
        <f t="shared" si="49"/>
        <v>0</v>
      </c>
      <c r="BC105" s="125">
        <f t="shared" si="50"/>
        <v>0</v>
      </c>
      <c r="BD105" s="125">
        <f t="shared" si="51"/>
        <v>0</v>
      </c>
      <c r="BE105" s="125">
        <f t="shared" si="52"/>
        <v>0</v>
      </c>
      <c r="CA105" s="152">
        <v>12</v>
      </c>
      <c r="CB105" s="152">
        <v>0</v>
      </c>
      <c r="CZ105" s="125">
        <v>0</v>
      </c>
    </row>
    <row r="106" spans="1:104" ht="12.75">
      <c r="A106" s="146">
        <v>68</v>
      </c>
      <c r="B106" s="147" t="s">
        <v>263</v>
      </c>
      <c r="C106" s="148" t="s">
        <v>262</v>
      </c>
      <c r="D106" s="149" t="s">
        <v>177</v>
      </c>
      <c r="E106" s="150">
        <v>2</v>
      </c>
      <c r="F106" s="150">
        <v>0</v>
      </c>
      <c r="G106" s="151">
        <f t="shared" si="53"/>
        <v>0</v>
      </c>
      <c r="H106"/>
      <c r="I106"/>
      <c r="J106"/>
      <c r="O106" s="145">
        <v>2</v>
      </c>
      <c r="AA106" s="125">
        <v>12</v>
      </c>
      <c r="AB106" s="125">
        <v>0</v>
      </c>
      <c r="AC106" s="125">
        <v>71</v>
      </c>
      <c r="AZ106" s="125">
        <v>2</v>
      </c>
      <c r="BA106" s="125">
        <f t="shared" si="48"/>
        <v>0</v>
      </c>
      <c r="BB106" s="125">
        <f t="shared" si="49"/>
        <v>0</v>
      </c>
      <c r="BC106" s="125">
        <f t="shared" si="50"/>
        <v>0</v>
      </c>
      <c r="BD106" s="125">
        <f t="shared" si="51"/>
        <v>0</v>
      </c>
      <c r="BE106" s="125">
        <f t="shared" si="52"/>
        <v>0</v>
      </c>
      <c r="CA106" s="152">
        <v>12</v>
      </c>
      <c r="CB106" s="152">
        <v>0</v>
      </c>
      <c r="CZ106" s="125">
        <v>0</v>
      </c>
    </row>
    <row r="107" spans="1:104" ht="22.5">
      <c r="A107" s="146">
        <v>69</v>
      </c>
      <c r="B107" s="147" t="s">
        <v>264</v>
      </c>
      <c r="C107" s="148" t="s">
        <v>265</v>
      </c>
      <c r="D107" s="149" t="s">
        <v>177</v>
      </c>
      <c r="E107" s="150">
        <v>1</v>
      </c>
      <c r="F107" s="150">
        <v>0</v>
      </c>
      <c r="G107" s="151">
        <f t="shared" si="53"/>
        <v>0</v>
      </c>
      <c r="H107"/>
      <c r="I107"/>
      <c r="J107"/>
      <c r="O107" s="145">
        <v>2</v>
      </c>
      <c r="AA107" s="125">
        <v>12</v>
      </c>
      <c r="AB107" s="125">
        <v>0</v>
      </c>
      <c r="AC107" s="125">
        <v>73</v>
      </c>
      <c r="AZ107" s="125">
        <v>2</v>
      </c>
      <c r="BA107" s="125">
        <f t="shared" si="48"/>
        <v>0</v>
      </c>
      <c r="BB107" s="125">
        <f t="shared" si="49"/>
        <v>0</v>
      </c>
      <c r="BC107" s="125">
        <f t="shared" si="50"/>
        <v>0</v>
      </c>
      <c r="BD107" s="125">
        <f t="shared" si="51"/>
        <v>0</v>
      </c>
      <c r="BE107" s="125">
        <f t="shared" si="52"/>
        <v>0</v>
      </c>
      <c r="CA107" s="152">
        <v>12</v>
      </c>
      <c r="CB107" s="152">
        <v>0</v>
      </c>
      <c r="CZ107" s="125">
        <v>0</v>
      </c>
    </row>
    <row r="108" spans="1:104" ht="12.75">
      <c r="A108" s="146">
        <v>70</v>
      </c>
      <c r="B108" s="147" t="s">
        <v>266</v>
      </c>
      <c r="C108" s="148" t="s">
        <v>267</v>
      </c>
      <c r="D108" s="149" t="s">
        <v>177</v>
      </c>
      <c r="E108" s="150">
        <v>4</v>
      </c>
      <c r="F108" s="150">
        <v>0</v>
      </c>
      <c r="G108" s="151">
        <f t="shared" si="53"/>
        <v>0</v>
      </c>
      <c r="H108"/>
      <c r="I108"/>
      <c r="J108"/>
      <c r="O108" s="145">
        <v>2</v>
      </c>
      <c r="AA108" s="125">
        <v>12</v>
      </c>
      <c r="AB108" s="125">
        <v>0</v>
      </c>
      <c r="AC108" s="125">
        <v>74</v>
      </c>
      <c r="AZ108" s="125">
        <v>2</v>
      </c>
      <c r="BA108" s="125">
        <f t="shared" si="48"/>
        <v>0</v>
      </c>
      <c r="BB108" s="125">
        <f t="shared" si="49"/>
        <v>0</v>
      </c>
      <c r="BC108" s="125">
        <f t="shared" si="50"/>
        <v>0</v>
      </c>
      <c r="BD108" s="125">
        <f t="shared" si="51"/>
        <v>0</v>
      </c>
      <c r="BE108" s="125">
        <f t="shared" si="52"/>
        <v>0</v>
      </c>
      <c r="CA108" s="152">
        <v>12</v>
      </c>
      <c r="CB108" s="152">
        <v>0</v>
      </c>
      <c r="CZ108" s="125">
        <v>0</v>
      </c>
    </row>
    <row r="109" spans="1:104" ht="12.75">
      <c r="A109" s="146">
        <v>71</v>
      </c>
      <c r="B109" s="147" t="s">
        <v>268</v>
      </c>
      <c r="C109" s="148" t="s">
        <v>269</v>
      </c>
      <c r="D109" s="149" t="s">
        <v>177</v>
      </c>
      <c r="E109" s="150">
        <v>24</v>
      </c>
      <c r="F109" s="150">
        <v>0</v>
      </c>
      <c r="G109" s="151">
        <f t="shared" si="53"/>
        <v>0</v>
      </c>
      <c r="H109"/>
      <c r="I109"/>
      <c r="J109"/>
      <c r="O109" s="145">
        <v>2</v>
      </c>
      <c r="AA109" s="125">
        <v>12</v>
      </c>
      <c r="AB109" s="125">
        <v>0</v>
      </c>
      <c r="AC109" s="125">
        <v>75</v>
      </c>
      <c r="AZ109" s="125">
        <v>2</v>
      </c>
      <c r="BA109" s="125">
        <f t="shared" si="48"/>
        <v>0</v>
      </c>
      <c r="BB109" s="125">
        <f t="shared" si="49"/>
        <v>0</v>
      </c>
      <c r="BC109" s="125">
        <f t="shared" si="50"/>
        <v>0</v>
      </c>
      <c r="BD109" s="125">
        <f t="shared" si="51"/>
        <v>0</v>
      </c>
      <c r="BE109" s="125">
        <f t="shared" si="52"/>
        <v>0</v>
      </c>
      <c r="CA109" s="152">
        <v>12</v>
      </c>
      <c r="CB109" s="152">
        <v>0</v>
      </c>
      <c r="CZ109" s="125">
        <v>0</v>
      </c>
    </row>
    <row r="110" spans="1:104" ht="12.75">
      <c r="A110" s="146">
        <v>72</v>
      </c>
      <c r="B110" s="147" t="s">
        <v>270</v>
      </c>
      <c r="C110" s="148" t="s">
        <v>271</v>
      </c>
      <c r="D110" s="149" t="s">
        <v>177</v>
      </c>
      <c r="E110" s="150">
        <v>46</v>
      </c>
      <c r="F110" s="150">
        <v>0</v>
      </c>
      <c r="G110" s="151">
        <f t="shared" si="53"/>
        <v>0</v>
      </c>
      <c r="H110"/>
      <c r="I110"/>
      <c r="J110"/>
      <c r="O110" s="145">
        <v>2</v>
      </c>
      <c r="AA110" s="125">
        <v>12</v>
      </c>
      <c r="AB110" s="125">
        <v>0</v>
      </c>
      <c r="AC110" s="125">
        <v>76</v>
      </c>
      <c r="AZ110" s="125">
        <v>2</v>
      </c>
      <c r="BA110" s="125">
        <f t="shared" si="48"/>
        <v>0</v>
      </c>
      <c r="BB110" s="125">
        <f t="shared" si="49"/>
        <v>0</v>
      </c>
      <c r="BC110" s="125">
        <f t="shared" si="50"/>
        <v>0</v>
      </c>
      <c r="BD110" s="125">
        <f t="shared" si="51"/>
        <v>0</v>
      </c>
      <c r="BE110" s="125">
        <f t="shared" si="52"/>
        <v>0</v>
      </c>
      <c r="CA110" s="152">
        <v>12</v>
      </c>
      <c r="CB110" s="152">
        <v>0</v>
      </c>
      <c r="CZ110" s="125">
        <v>0</v>
      </c>
    </row>
    <row r="111" spans="1:104" ht="12.75">
      <c r="A111" s="146">
        <v>73</v>
      </c>
      <c r="B111" s="147" t="s">
        <v>272</v>
      </c>
      <c r="C111" s="148" t="s">
        <v>273</v>
      </c>
      <c r="D111" s="149" t="s">
        <v>177</v>
      </c>
      <c r="E111" s="150">
        <v>52</v>
      </c>
      <c r="F111" s="150">
        <v>0</v>
      </c>
      <c r="G111" s="151">
        <f t="shared" si="53"/>
        <v>0</v>
      </c>
      <c r="H111"/>
      <c r="I111"/>
      <c r="J111"/>
      <c r="O111" s="145">
        <v>2</v>
      </c>
      <c r="AA111" s="125">
        <v>12</v>
      </c>
      <c r="AB111" s="125">
        <v>0</v>
      </c>
      <c r="AC111" s="125">
        <v>77</v>
      </c>
      <c r="AZ111" s="125">
        <v>2</v>
      </c>
      <c r="BA111" s="125">
        <f t="shared" si="48"/>
        <v>0</v>
      </c>
      <c r="BB111" s="125">
        <f t="shared" si="49"/>
        <v>0</v>
      </c>
      <c r="BC111" s="125">
        <f t="shared" si="50"/>
        <v>0</v>
      </c>
      <c r="BD111" s="125">
        <f t="shared" si="51"/>
        <v>0</v>
      </c>
      <c r="BE111" s="125">
        <f t="shared" si="52"/>
        <v>0</v>
      </c>
      <c r="CA111" s="152">
        <v>12</v>
      </c>
      <c r="CB111" s="152">
        <v>0</v>
      </c>
      <c r="CZ111" s="125">
        <v>0</v>
      </c>
    </row>
    <row r="112" spans="1:104" ht="12.75">
      <c r="A112" s="146">
        <v>74</v>
      </c>
      <c r="B112" s="147" t="s">
        <v>274</v>
      </c>
      <c r="C112" s="148" t="s">
        <v>275</v>
      </c>
      <c r="D112" s="149" t="s">
        <v>177</v>
      </c>
      <c r="E112" s="150">
        <v>26</v>
      </c>
      <c r="F112" s="150">
        <v>0</v>
      </c>
      <c r="G112" s="151">
        <f t="shared" si="53"/>
        <v>0</v>
      </c>
      <c r="H112"/>
      <c r="I112"/>
      <c r="J112"/>
      <c r="O112" s="145">
        <v>2</v>
      </c>
      <c r="AA112" s="125">
        <v>12</v>
      </c>
      <c r="AB112" s="125">
        <v>0</v>
      </c>
      <c r="AC112" s="125">
        <v>78</v>
      </c>
      <c r="AZ112" s="125">
        <v>2</v>
      </c>
      <c r="BA112" s="125">
        <f t="shared" si="48"/>
        <v>0</v>
      </c>
      <c r="BB112" s="125">
        <f t="shared" si="49"/>
        <v>0</v>
      </c>
      <c r="BC112" s="125">
        <f t="shared" si="50"/>
        <v>0</v>
      </c>
      <c r="BD112" s="125">
        <f t="shared" si="51"/>
        <v>0</v>
      </c>
      <c r="BE112" s="125">
        <f t="shared" si="52"/>
        <v>0</v>
      </c>
      <c r="CA112" s="152">
        <v>12</v>
      </c>
      <c r="CB112" s="152">
        <v>0</v>
      </c>
      <c r="CZ112" s="125">
        <v>0</v>
      </c>
    </row>
    <row r="113" spans="1:104" ht="12.75">
      <c r="A113" s="146">
        <v>75</v>
      </c>
      <c r="B113" s="147" t="s">
        <v>276</v>
      </c>
      <c r="C113" s="148" t="s">
        <v>277</v>
      </c>
      <c r="D113" s="149" t="s">
        <v>177</v>
      </c>
      <c r="E113" s="150">
        <v>16</v>
      </c>
      <c r="F113" s="150">
        <v>0</v>
      </c>
      <c r="G113" s="151">
        <f t="shared" si="53"/>
        <v>0</v>
      </c>
      <c r="H113"/>
      <c r="I113"/>
      <c r="J113"/>
      <c r="O113" s="145">
        <v>2</v>
      </c>
      <c r="AA113" s="125">
        <v>12</v>
      </c>
      <c r="AB113" s="125">
        <v>0</v>
      </c>
      <c r="AC113" s="125">
        <v>79</v>
      </c>
      <c r="AZ113" s="125">
        <v>2</v>
      </c>
      <c r="BA113" s="125">
        <f t="shared" si="48"/>
        <v>0</v>
      </c>
      <c r="BB113" s="125">
        <f t="shared" si="49"/>
        <v>0</v>
      </c>
      <c r="BC113" s="125">
        <f t="shared" si="50"/>
        <v>0</v>
      </c>
      <c r="BD113" s="125">
        <f t="shared" si="51"/>
        <v>0</v>
      </c>
      <c r="BE113" s="125">
        <f t="shared" si="52"/>
        <v>0</v>
      </c>
      <c r="CA113" s="152">
        <v>12</v>
      </c>
      <c r="CB113" s="152">
        <v>0</v>
      </c>
      <c r="CZ113" s="125">
        <v>0</v>
      </c>
    </row>
    <row r="114" spans="1:104" ht="12.75">
      <c r="A114" s="146">
        <v>76</v>
      </c>
      <c r="B114" s="147" t="s">
        <v>278</v>
      </c>
      <c r="C114" s="148" t="s">
        <v>279</v>
      </c>
      <c r="D114" s="149" t="s">
        <v>177</v>
      </c>
      <c r="E114" s="150">
        <v>63</v>
      </c>
      <c r="F114" s="150">
        <v>0</v>
      </c>
      <c r="G114" s="151">
        <f t="shared" si="53"/>
        <v>0</v>
      </c>
      <c r="H114"/>
      <c r="I114"/>
      <c r="J114"/>
      <c r="O114" s="145">
        <v>2</v>
      </c>
      <c r="AA114" s="125">
        <v>12</v>
      </c>
      <c r="AB114" s="125">
        <v>0</v>
      </c>
      <c r="AC114" s="125">
        <v>80</v>
      </c>
      <c r="AZ114" s="125">
        <v>2</v>
      </c>
      <c r="BA114" s="125">
        <f t="shared" si="48"/>
        <v>0</v>
      </c>
      <c r="BB114" s="125">
        <f t="shared" si="49"/>
        <v>0</v>
      </c>
      <c r="BC114" s="125">
        <f t="shared" si="50"/>
        <v>0</v>
      </c>
      <c r="BD114" s="125">
        <f t="shared" si="51"/>
        <v>0</v>
      </c>
      <c r="BE114" s="125">
        <f t="shared" si="52"/>
        <v>0</v>
      </c>
      <c r="CA114" s="152">
        <v>12</v>
      </c>
      <c r="CB114" s="152">
        <v>0</v>
      </c>
      <c r="CZ114" s="125">
        <v>0</v>
      </c>
    </row>
    <row r="115" spans="1:104" ht="12.75">
      <c r="A115" s="153"/>
      <c r="B115" s="154" t="s">
        <v>118</v>
      </c>
      <c r="C115" s="155" t="str">
        <f>CONCATENATE(B102," ",C102)</f>
        <v>720 Zdravotechnická instalace</v>
      </c>
      <c r="D115" s="156"/>
      <c r="E115" s="157"/>
      <c r="F115" s="158"/>
      <c r="G115" s="159">
        <f>SUM(G102:G114)</f>
        <v>0</v>
      </c>
      <c r="H115"/>
      <c r="I115"/>
      <c r="J115"/>
      <c r="O115" s="145">
        <v>4</v>
      </c>
      <c r="AA115"/>
      <c r="AB115"/>
      <c r="AC115"/>
      <c r="AZ115"/>
      <c r="BA115" s="160">
        <f>SUM(BA102:BA114)</f>
        <v>0</v>
      </c>
      <c r="BB115" s="160">
        <f>SUM(BB102:BB114)</f>
        <v>0</v>
      </c>
      <c r="BC115" s="160">
        <f>SUM(BC102:BC114)</f>
        <v>0</v>
      </c>
      <c r="BD115" s="160">
        <f>SUM(BD102:BD114)</f>
        <v>0</v>
      </c>
      <c r="BE115" s="160">
        <f>SUM(BE102:BE114)</f>
        <v>0</v>
      </c>
      <c r="CA115"/>
      <c r="CB115"/>
      <c r="CZ115"/>
    </row>
    <row r="116" spans="1:104" ht="12.75">
      <c r="A116" s="139" t="s">
        <v>90</v>
      </c>
      <c r="B116" s="140" t="s">
        <v>280</v>
      </c>
      <c r="C116" s="141" t="s">
        <v>281</v>
      </c>
      <c r="D116" s="142"/>
      <c r="E116" s="143"/>
      <c r="F116" s="143"/>
      <c r="G116" s="144"/>
      <c r="H116"/>
      <c r="I116"/>
      <c r="J116"/>
      <c r="O116" s="145">
        <v>1</v>
      </c>
      <c r="AA116"/>
      <c r="AB116"/>
      <c r="AC116"/>
      <c r="AZ116"/>
      <c r="BA116"/>
      <c r="BB116"/>
      <c r="BC116"/>
      <c r="BD116"/>
      <c r="BE116"/>
      <c r="CA116"/>
      <c r="CB116"/>
      <c r="CZ116"/>
    </row>
    <row r="117" spans="1:104" ht="12.75">
      <c r="A117" s="146">
        <v>77</v>
      </c>
      <c r="B117" s="147" t="s">
        <v>282</v>
      </c>
      <c r="C117" s="148" t="s">
        <v>1028</v>
      </c>
      <c r="D117" s="149" t="s">
        <v>177</v>
      </c>
      <c r="E117" s="150">
        <v>1</v>
      </c>
      <c r="F117" s="150">
        <f>UT!K5</f>
        <v>0</v>
      </c>
      <c r="G117" s="151">
        <f>E117*F117</f>
        <v>0</v>
      </c>
      <c r="H117"/>
      <c r="I117"/>
      <c r="J117"/>
      <c r="O117" s="145">
        <v>2</v>
      </c>
      <c r="AA117" s="125">
        <v>1</v>
      </c>
      <c r="AB117" s="125">
        <v>7</v>
      </c>
      <c r="AC117" s="125">
        <v>7</v>
      </c>
      <c r="AZ117" s="125">
        <v>2</v>
      </c>
      <c r="BA117" s="125">
        <f>IF(AZ117=1,G117,0)</f>
        <v>0</v>
      </c>
      <c r="BB117" s="125">
        <f>IF(AZ117=2,G117,0)</f>
        <v>0</v>
      </c>
      <c r="BC117" s="125">
        <f>IF(AZ117=3,G117,0)</f>
        <v>0</v>
      </c>
      <c r="BD117" s="125">
        <f>IF(AZ117=4,G117,0)</f>
        <v>0</v>
      </c>
      <c r="BE117" s="125">
        <f>IF(AZ117=5,G117,0)</f>
        <v>0</v>
      </c>
      <c r="CA117" s="152">
        <v>1</v>
      </c>
      <c r="CB117" s="152">
        <v>7</v>
      </c>
      <c r="CZ117" s="125">
        <v>0</v>
      </c>
    </row>
    <row r="118" spans="1:104" ht="12.75">
      <c r="A118" s="153"/>
      <c r="B118" s="154" t="s">
        <v>118</v>
      </c>
      <c r="C118" s="155" t="str">
        <f>CONCATENATE(B116," ",C116)</f>
        <v>730 Ústřední vytápění</v>
      </c>
      <c r="D118" s="156"/>
      <c r="E118" s="157"/>
      <c r="F118" s="158"/>
      <c r="G118" s="159">
        <f>SUM(G116:G117)</f>
        <v>0</v>
      </c>
      <c r="H118"/>
      <c r="I118"/>
      <c r="J118"/>
      <c r="O118" s="145">
        <v>4</v>
      </c>
      <c r="AA118"/>
      <c r="AB118"/>
      <c r="AC118"/>
      <c r="AZ118"/>
      <c r="BA118" s="160">
        <f>SUM(BA116:BA117)</f>
        <v>0</v>
      </c>
      <c r="BB118" s="160">
        <f>SUM(BB116:BB117)</f>
        <v>0</v>
      </c>
      <c r="BC118" s="160">
        <f>SUM(BC116:BC117)</f>
        <v>0</v>
      </c>
      <c r="BD118" s="160">
        <f>SUM(BD116:BD117)</f>
        <v>0</v>
      </c>
      <c r="BE118" s="160">
        <f>SUM(BE116:BE117)</f>
        <v>0</v>
      </c>
      <c r="CA118"/>
      <c r="CB118"/>
      <c r="CZ118"/>
    </row>
    <row r="119" spans="1:104" ht="12.75">
      <c r="A119" s="139" t="s">
        <v>90</v>
      </c>
      <c r="B119" s="140" t="s">
        <v>283</v>
      </c>
      <c r="C119" s="141" t="s">
        <v>284</v>
      </c>
      <c r="D119" s="142"/>
      <c r="E119" s="143"/>
      <c r="F119" s="143"/>
      <c r="G119" s="144"/>
      <c r="H119"/>
      <c r="I119"/>
      <c r="J119"/>
      <c r="O119" s="145">
        <v>1</v>
      </c>
      <c r="AA119"/>
      <c r="AB119"/>
      <c r="AC119"/>
      <c r="AZ119"/>
      <c r="BA119"/>
      <c r="BB119"/>
      <c r="BC119"/>
      <c r="BD119"/>
      <c r="BE119"/>
      <c r="CA119"/>
      <c r="CB119"/>
      <c r="CZ119"/>
    </row>
    <row r="120" spans="1:104" ht="12.75">
      <c r="A120" s="146">
        <v>78</v>
      </c>
      <c r="B120" s="147" t="s">
        <v>285</v>
      </c>
      <c r="C120" s="148" t="s">
        <v>286</v>
      </c>
      <c r="D120" s="149" t="s">
        <v>177</v>
      </c>
      <c r="E120" s="150">
        <v>90</v>
      </c>
      <c r="F120" s="150">
        <v>0</v>
      </c>
      <c r="G120" s="151">
        <f aca="true" t="shared" si="54" ref="G120:G133">E120*F120</f>
        <v>0</v>
      </c>
      <c r="H120"/>
      <c r="I120"/>
      <c r="J120"/>
      <c r="O120" s="145">
        <v>2</v>
      </c>
      <c r="AA120" s="125">
        <v>12</v>
      </c>
      <c r="AB120" s="125">
        <v>0</v>
      </c>
      <c r="AC120" s="125">
        <v>82</v>
      </c>
      <c r="AZ120" s="125">
        <v>2</v>
      </c>
      <c r="BA120" s="125">
        <f aca="true" t="shared" si="55" ref="BA120:BA133">IF(AZ120=1,G120,0)</f>
        <v>0</v>
      </c>
      <c r="BB120" s="125">
        <f aca="true" t="shared" si="56" ref="BB120:BB133">IF(AZ120=2,G120,0)</f>
        <v>0</v>
      </c>
      <c r="BC120" s="125">
        <f aca="true" t="shared" si="57" ref="BC120:BC133">IF(AZ120=3,G120,0)</f>
        <v>0</v>
      </c>
      <c r="BD120" s="125">
        <f aca="true" t="shared" si="58" ref="BD120:BD133">IF(AZ120=4,G120,0)</f>
        <v>0</v>
      </c>
      <c r="BE120" s="125">
        <f aca="true" t="shared" si="59" ref="BE120:BE133">IF(AZ120=5,G120,0)</f>
        <v>0</v>
      </c>
      <c r="CA120" s="152">
        <v>12</v>
      </c>
      <c r="CB120" s="152">
        <v>0</v>
      </c>
      <c r="CZ120" s="125">
        <v>0</v>
      </c>
    </row>
    <row r="121" spans="1:104" ht="12.75">
      <c r="A121" s="146">
        <v>79</v>
      </c>
      <c r="B121" s="147" t="s">
        <v>287</v>
      </c>
      <c r="C121" s="148" t="s">
        <v>288</v>
      </c>
      <c r="D121" s="149" t="s">
        <v>177</v>
      </c>
      <c r="E121" s="150">
        <v>21</v>
      </c>
      <c r="F121" s="150">
        <v>0</v>
      </c>
      <c r="G121" s="151">
        <f t="shared" si="54"/>
        <v>0</v>
      </c>
      <c r="H121"/>
      <c r="I121"/>
      <c r="J121"/>
      <c r="O121" s="145">
        <v>2</v>
      </c>
      <c r="AA121" s="125">
        <v>12</v>
      </c>
      <c r="AB121" s="125">
        <v>0</v>
      </c>
      <c r="AC121" s="125">
        <v>83</v>
      </c>
      <c r="AZ121" s="125">
        <v>2</v>
      </c>
      <c r="BA121" s="125">
        <f t="shared" si="55"/>
        <v>0</v>
      </c>
      <c r="BB121" s="125">
        <f t="shared" si="56"/>
        <v>0</v>
      </c>
      <c r="BC121" s="125">
        <f t="shared" si="57"/>
        <v>0</v>
      </c>
      <c r="BD121" s="125">
        <f t="shared" si="58"/>
        <v>0</v>
      </c>
      <c r="BE121" s="125">
        <f t="shared" si="59"/>
        <v>0</v>
      </c>
      <c r="CA121" s="152">
        <v>12</v>
      </c>
      <c r="CB121" s="152">
        <v>0</v>
      </c>
      <c r="CZ121" s="125">
        <v>0</v>
      </c>
    </row>
    <row r="122" spans="1:104" ht="22.5">
      <c r="A122" s="146">
        <v>80</v>
      </c>
      <c r="B122" s="147" t="s">
        <v>289</v>
      </c>
      <c r="C122" s="148" t="s">
        <v>290</v>
      </c>
      <c r="D122" s="149" t="s">
        <v>177</v>
      </c>
      <c r="E122" s="150">
        <v>1</v>
      </c>
      <c r="F122" s="150">
        <v>0</v>
      </c>
      <c r="G122" s="151">
        <f t="shared" si="54"/>
        <v>0</v>
      </c>
      <c r="H122"/>
      <c r="I122"/>
      <c r="J122"/>
      <c r="O122" s="145">
        <v>2</v>
      </c>
      <c r="AA122" s="125">
        <v>12</v>
      </c>
      <c r="AB122" s="125">
        <v>0</v>
      </c>
      <c r="AC122" s="125">
        <v>85</v>
      </c>
      <c r="AZ122" s="125">
        <v>2</v>
      </c>
      <c r="BA122" s="125">
        <f t="shared" si="55"/>
        <v>0</v>
      </c>
      <c r="BB122" s="125">
        <f t="shared" si="56"/>
        <v>0</v>
      </c>
      <c r="BC122" s="125">
        <f t="shared" si="57"/>
        <v>0</v>
      </c>
      <c r="BD122" s="125">
        <f t="shared" si="58"/>
        <v>0</v>
      </c>
      <c r="BE122" s="125">
        <f t="shared" si="59"/>
        <v>0</v>
      </c>
      <c r="CA122" s="152">
        <v>12</v>
      </c>
      <c r="CB122" s="152">
        <v>0</v>
      </c>
      <c r="CZ122" s="125">
        <v>0</v>
      </c>
    </row>
    <row r="123" spans="1:104" ht="22.5">
      <c r="A123" s="146">
        <v>81</v>
      </c>
      <c r="B123" s="147" t="s">
        <v>291</v>
      </c>
      <c r="C123" s="148" t="s">
        <v>292</v>
      </c>
      <c r="D123" s="149" t="s">
        <v>177</v>
      </c>
      <c r="E123" s="150">
        <v>6</v>
      </c>
      <c r="F123" s="150">
        <v>0</v>
      </c>
      <c r="G123" s="151">
        <f t="shared" si="54"/>
        <v>0</v>
      </c>
      <c r="H123"/>
      <c r="I123"/>
      <c r="J123"/>
      <c r="O123" s="145">
        <v>2</v>
      </c>
      <c r="AA123" s="125">
        <v>12</v>
      </c>
      <c r="AB123" s="125">
        <v>0</v>
      </c>
      <c r="AC123" s="125">
        <v>86</v>
      </c>
      <c r="AZ123" s="125">
        <v>2</v>
      </c>
      <c r="BA123" s="125">
        <f t="shared" si="55"/>
        <v>0</v>
      </c>
      <c r="BB123" s="125">
        <f t="shared" si="56"/>
        <v>0</v>
      </c>
      <c r="BC123" s="125">
        <f t="shared" si="57"/>
        <v>0</v>
      </c>
      <c r="BD123" s="125">
        <f t="shared" si="58"/>
        <v>0</v>
      </c>
      <c r="BE123" s="125">
        <f t="shared" si="59"/>
        <v>0</v>
      </c>
      <c r="CA123" s="152">
        <v>12</v>
      </c>
      <c r="CB123" s="152">
        <v>0</v>
      </c>
      <c r="CZ123" s="125">
        <v>0</v>
      </c>
    </row>
    <row r="124" spans="1:104" ht="22.5">
      <c r="A124" s="146">
        <v>82</v>
      </c>
      <c r="B124" s="147" t="s">
        <v>293</v>
      </c>
      <c r="C124" s="148" t="s">
        <v>292</v>
      </c>
      <c r="D124" s="149" t="s">
        <v>177</v>
      </c>
      <c r="E124" s="150">
        <v>1</v>
      </c>
      <c r="F124" s="150">
        <v>0</v>
      </c>
      <c r="G124" s="151">
        <f t="shared" si="54"/>
        <v>0</v>
      </c>
      <c r="H124"/>
      <c r="I124"/>
      <c r="J124"/>
      <c r="O124" s="145">
        <v>2</v>
      </c>
      <c r="AA124" s="125">
        <v>12</v>
      </c>
      <c r="AB124" s="125">
        <v>0</v>
      </c>
      <c r="AC124" s="125">
        <v>87</v>
      </c>
      <c r="AZ124" s="125">
        <v>2</v>
      </c>
      <c r="BA124" s="125">
        <f t="shared" si="55"/>
        <v>0</v>
      </c>
      <c r="BB124" s="125">
        <f t="shared" si="56"/>
        <v>0</v>
      </c>
      <c r="BC124" s="125">
        <f t="shared" si="57"/>
        <v>0</v>
      </c>
      <c r="BD124" s="125">
        <f t="shared" si="58"/>
        <v>0</v>
      </c>
      <c r="BE124" s="125">
        <f t="shared" si="59"/>
        <v>0</v>
      </c>
      <c r="CA124" s="152">
        <v>12</v>
      </c>
      <c r="CB124" s="152">
        <v>0</v>
      </c>
      <c r="CZ124" s="125">
        <v>0</v>
      </c>
    </row>
    <row r="125" spans="1:104" ht="22.5">
      <c r="A125" s="146">
        <v>83</v>
      </c>
      <c r="B125" s="147" t="s">
        <v>294</v>
      </c>
      <c r="C125" s="148" t="s">
        <v>292</v>
      </c>
      <c r="D125" s="149" t="s">
        <v>177</v>
      </c>
      <c r="E125" s="150">
        <v>2</v>
      </c>
      <c r="F125" s="150">
        <v>0</v>
      </c>
      <c r="G125" s="151">
        <f t="shared" si="54"/>
        <v>0</v>
      </c>
      <c r="H125"/>
      <c r="I125"/>
      <c r="J125"/>
      <c r="O125" s="145">
        <v>2</v>
      </c>
      <c r="AA125" s="125">
        <v>12</v>
      </c>
      <c r="AB125" s="125">
        <v>0</v>
      </c>
      <c r="AC125" s="125">
        <v>88</v>
      </c>
      <c r="AZ125" s="125">
        <v>2</v>
      </c>
      <c r="BA125" s="125">
        <f t="shared" si="55"/>
        <v>0</v>
      </c>
      <c r="BB125" s="125">
        <f t="shared" si="56"/>
        <v>0</v>
      </c>
      <c r="BC125" s="125">
        <f t="shared" si="57"/>
        <v>0</v>
      </c>
      <c r="BD125" s="125">
        <f t="shared" si="58"/>
        <v>0</v>
      </c>
      <c r="BE125" s="125">
        <f t="shared" si="59"/>
        <v>0</v>
      </c>
      <c r="CA125" s="152">
        <v>12</v>
      </c>
      <c r="CB125" s="152">
        <v>0</v>
      </c>
      <c r="CZ125" s="125">
        <v>0</v>
      </c>
    </row>
    <row r="126" spans="1:104" ht="22.5">
      <c r="A126" s="146">
        <v>84</v>
      </c>
      <c r="B126" s="147" t="s">
        <v>295</v>
      </c>
      <c r="C126" s="148" t="s">
        <v>296</v>
      </c>
      <c r="D126" s="149" t="s">
        <v>177</v>
      </c>
      <c r="E126" s="150">
        <v>2</v>
      </c>
      <c r="F126" s="150">
        <v>0</v>
      </c>
      <c r="G126" s="151">
        <f t="shared" si="54"/>
        <v>0</v>
      </c>
      <c r="H126"/>
      <c r="I126"/>
      <c r="J126"/>
      <c r="O126" s="145">
        <v>2</v>
      </c>
      <c r="AA126" s="125">
        <v>12</v>
      </c>
      <c r="AB126" s="125">
        <v>0</v>
      </c>
      <c r="AC126" s="125">
        <v>91</v>
      </c>
      <c r="AZ126" s="125">
        <v>2</v>
      </c>
      <c r="BA126" s="125">
        <f t="shared" si="55"/>
        <v>0</v>
      </c>
      <c r="BB126" s="125">
        <f t="shared" si="56"/>
        <v>0</v>
      </c>
      <c r="BC126" s="125">
        <f t="shared" si="57"/>
        <v>0</v>
      </c>
      <c r="BD126" s="125">
        <f t="shared" si="58"/>
        <v>0</v>
      </c>
      <c r="BE126" s="125">
        <f t="shared" si="59"/>
        <v>0</v>
      </c>
      <c r="CA126" s="152">
        <v>12</v>
      </c>
      <c r="CB126" s="152">
        <v>0</v>
      </c>
      <c r="CZ126" s="125">
        <v>0</v>
      </c>
    </row>
    <row r="127" spans="1:104" ht="22.5">
      <c r="A127" s="146">
        <v>85</v>
      </c>
      <c r="B127" s="147" t="s">
        <v>297</v>
      </c>
      <c r="C127" s="148" t="s">
        <v>298</v>
      </c>
      <c r="D127" s="149" t="s">
        <v>177</v>
      </c>
      <c r="E127" s="150">
        <v>46</v>
      </c>
      <c r="F127" s="150">
        <v>0</v>
      </c>
      <c r="G127" s="151">
        <f t="shared" si="54"/>
        <v>0</v>
      </c>
      <c r="H127"/>
      <c r="I127"/>
      <c r="J127"/>
      <c r="O127" s="145">
        <v>2</v>
      </c>
      <c r="AA127" s="125">
        <v>12</v>
      </c>
      <c r="AB127" s="125">
        <v>0</v>
      </c>
      <c r="AC127" s="125">
        <v>92</v>
      </c>
      <c r="AZ127" s="125">
        <v>2</v>
      </c>
      <c r="BA127" s="125">
        <f t="shared" si="55"/>
        <v>0</v>
      </c>
      <c r="BB127" s="125">
        <f t="shared" si="56"/>
        <v>0</v>
      </c>
      <c r="BC127" s="125">
        <f t="shared" si="57"/>
        <v>0</v>
      </c>
      <c r="BD127" s="125">
        <f t="shared" si="58"/>
        <v>0</v>
      </c>
      <c r="BE127" s="125">
        <f t="shared" si="59"/>
        <v>0</v>
      </c>
      <c r="CA127" s="152">
        <v>12</v>
      </c>
      <c r="CB127" s="152">
        <v>0</v>
      </c>
      <c r="CZ127" s="125">
        <v>0</v>
      </c>
    </row>
    <row r="128" spans="1:104" ht="22.5">
      <c r="A128" s="146">
        <v>86</v>
      </c>
      <c r="B128" s="147" t="s">
        <v>299</v>
      </c>
      <c r="C128" s="148" t="s">
        <v>300</v>
      </c>
      <c r="D128" s="149" t="s">
        <v>177</v>
      </c>
      <c r="E128" s="150">
        <v>2</v>
      </c>
      <c r="F128" s="150">
        <v>0</v>
      </c>
      <c r="G128" s="151">
        <f t="shared" si="54"/>
        <v>0</v>
      </c>
      <c r="H128"/>
      <c r="I128"/>
      <c r="J128"/>
      <c r="O128" s="145">
        <v>2</v>
      </c>
      <c r="AA128" s="125">
        <v>12</v>
      </c>
      <c r="AB128" s="125">
        <v>0</v>
      </c>
      <c r="AC128" s="125">
        <v>94</v>
      </c>
      <c r="AZ128" s="125">
        <v>2</v>
      </c>
      <c r="BA128" s="125">
        <f t="shared" si="55"/>
        <v>0</v>
      </c>
      <c r="BB128" s="125">
        <f t="shared" si="56"/>
        <v>0</v>
      </c>
      <c r="BC128" s="125">
        <f t="shared" si="57"/>
        <v>0</v>
      </c>
      <c r="BD128" s="125">
        <f t="shared" si="58"/>
        <v>0</v>
      </c>
      <c r="BE128" s="125">
        <f t="shared" si="59"/>
        <v>0</v>
      </c>
      <c r="CA128" s="152">
        <v>12</v>
      </c>
      <c r="CB128" s="152">
        <v>0</v>
      </c>
      <c r="CZ128" s="125">
        <v>0</v>
      </c>
    </row>
    <row r="129" spans="1:104" ht="22.5">
      <c r="A129" s="146">
        <v>87</v>
      </c>
      <c r="B129" s="147" t="s">
        <v>301</v>
      </c>
      <c r="C129" s="148" t="s">
        <v>302</v>
      </c>
      <c r="D129" s="149" t="s">
        <v>177</v>
      </c>
      <c r="E129" s="150">
        <v>1</v>
      </c>
      <c r="F129" s="150">
        <v>0</v>
      </c>
      <c r="G129" s="151">
        <f t="shared" si="54"/>
        <v>0</v>
      </c>
      <c r="H129"/>
      <c r="I129"/>
      <c r="J129"/>
      <c r="O129" s="145">
        <v>2</v>
      </c>
      <c r="AA129" s="125">
        <v>12</v>
      </c>
      <c r="AB129" s="125">
        <v>0</v>
      </c>
      <c r="AC129" s="125">
        <v>95</v>
      </c>
      <c r="AZ129" s="125">
        <v>2</v>
      </c>
      <c r="BA129" s="125">
        <f t="shared" si="55"/>
        <v>0</v>
      </c>
      <c r="BB129" s="125">
        <f t="shared" si="56"/>
        <v>0</v>
      </c>
      <c r="BC129" s="125">
        <f t="shared" si="57"/>
        <v>0</v>
      </c>
      <c r="BD129" s="125">
        <f t="shared" si="58"/>
        <v>0</v>
      </c>
      <c r="BE129" s="125">
        <f t="shared" si="59"/>
        <v>0</v>
      </c>
      <c r="CA129" s="152">
        <v>12</v>
      </c>
      <c r="CB129" s="152">
        <v>0</v>
      </c>
      <c r="CZ129" s="125">
        <v>0</v>
      </c>
    </row>
    <row r="130" spans="1:104" ht="22.5">
      <c r="A130" s="146">
        <v>88</v>
      </c>
      <c r="B130" s="147" t="s">
        <v>303</v>
      </c>
      <c r="C130" s="148" t="s">
        <v>304</v>
      </c>
      <c r="D130" s="149" t="s">
        <v>177</v>
      </c>
      <c r="E130" s="150">
        <v>4</v>
      </c>
      <c r="F130" s="150">
        <v>0</v>
      </c>
      <c r="G130" s="151">
        <f t="shared" si="54"/>
        <v>0</v>
      </c>
      <c r="H130"/>
      <c r="I130"/>
      <c r="J130"/>
      <c r="O130" s="145">
        <v>2</v>
      </c>
      <c r="AA130" s="125">
        <v>12</v>
      </c>
      <c r="AB130" s="125">
        <v>0</v>
      </c>
      <c r="AC130" s="125">
        <v>96</v>
      </c>
      <c r="AZ130" s="125">
        <v>2</v>
      </c>
      <c r="BA130" s="125">
        <f t="shared" si="55"/>
        <v>0</v>
      </c>
      <c r="BB130" s="125">
        <f t="shared" si="56"/>
        <v>0</v>
      </c>
      <c r="BC130" s="125">
        <f t="shared" si="57"/>
        <v>0</v>
      </c>
      <c r="BD130" s="125">
        <f t="shared" si="58"/>
        <v>0</v>
      </c>
      <c r="BE130" s="125">
        <f t="shared" si="59"/>
        <v>0</v>
      </c>
      <c r="CA130" s="152">
        <v>12</v>
      </c>
      <c r="CB130" s="152">
        <v>0</v>
      </c>
      <c r="CZ130" s="125">
        <v>0</v>
      </c>
    </row>
    <row r="131" spans="1:104" ht="22.5">
      <c r="A131" s="146">
        <v>89</v>
      </c>
      <c r="B131" s="147" t="s">
        <v>305</v>
      </c>
      <c r="C131" s="148" t="s">
        <v>306</v>
      </c>
      <c r="D131" s="149" t="s">
        <v>177</v>
      </c>
      <c r="E131" s="150">
        <v>8</v>
      </c>
      <c r="F131" s="150">
        <v>0</v>
      </c>
      <c r="G131" s="151">
        <f t="shared" si="54"/>
        <v>0</v>
      </c>
      <c r="H131"/>
      <c r="I131"/>
      <c r="J131"/>
      <c r="O131" s="145">
        <v>2</v>
      </c>
      <c r="AA131" s="125">
        <v>12</v>
      </c>
      <c r="AB131" s="125">
        <v>0</v>
      </c>
      <c r="AC131" s="125">
        <v>97</v>
      </c>
      <c r="AZ131" s="125">
        <v>2</v>
      </c>
      <c r="BA131" s="125">
        <f t="shared" si="55"/>
        <v>0</v>
      </c>
      <c r="BB131" s="125">
        <f t="shared" si="56"/>
        <v>0</v>
      </c>
      <c r="BC131" s="125">
        <f t="shared" si="57"/>
        <v>0</v>
      </c>
      <c r="BD131" s="125">
        <f t="shared" si="58"/>
        <v>0</v>
      </c>
      <c r="BE131" s="125">
        <f t="shared" si="59"/>
        <v>0</v>
      </c>
      <c r="CA131" s="152">
        <v>12</v>
      </c>
      <c r="CB131" s="152">
        <v>0</v>
      </c>
      <c r="CZ131" s="125">
        <v>0</v>
      </c>
    </row>
    <row r="132" spans="1:104" ht="22.5">
      <c r="A132" s="146">
        <v>90</v>
      </c>
      <c r="B132" s="147" t="s">
        <v>307</v>
      </c>
      <c r="C132" s="148" t="s">
        <v>308</v>
      </c>
      <c r="D132" s="149" t="s">
        <v>177</v>
      </c>
      <c r="E132" s="150">
        <v>16</v>
      </c>
      <c r="F132" s="150">
        <v>0</v>
      </c>
      <c r="G132" s="151">
        <f t="shared" si="54"/>
        <v>0</v>
      </c>
      <c r="H132"/>
      <c r="I132"/>
      <c r="J132"/>
      <c r="O132" s="145">
        <v>2</v>
      </c>
      <c r="AA132" s="125">
        <v>12</v>
      </c>
      <c r="AB132" s="125">
        <v>0</v>
      </c>
      <c r="AC132" s="125">
        <v>98</v>
      </c>
      <c r="AZ132" s="125">
        <v>2</v>
      </c>
      <c r="BA132" s="125">
        <f t="shared" si="55"/>
        <v>0</v>
      </c>
      <c r="BB132" s="125">
        <f t="shared" si="56"/>
        <v>0</v>
      </c>
      <c r="BC132" s="125">
        <f t="shared" si="57"/>
        <v>0</v>
      </c>
      <c r="BD132" s="125">
        <f t="shared" si="58"/>
        <v>0</v>
      </c>
      <c r="BE132" s="125">
        <f t="shared" si="59"/>
        <v>0</v>
      </c>
      <c r="CA132" s="152">
        <v>12</v>
      </c>
      <c r="CB132" s="152">
        <v>0</v>
      </c>
      <c r="CZ132" s="125">
        <v>0</v>
      </c>
    </row>
    <row r="133" spans="1:104" ht="12.75">
      <c r="A133" s="146">
        <v>91</v>
      </c>
      <c r="B133" s="147" t="s">
        <v>309</v>
      </c>
      <c r="C133" s="148" t="s">
        <v>310</v>
      </c>
      <c r="D133" s="149" t="s">
        <v>70</v>
      </c>
      <c r="E133" s="150"/>
      <c r="F133" s="150">
        <v>0</v>
      </c>
      <c r="G133" s="151">
        <f t="shared" si="54"/>
        <v>0</v>
      </c>
      <c r="H133"/>
      <c r="I133"/>
      <c r="J133"/>
      <c r="O133" s="145">
        <v>2</v>
      </c>
      <c r="AA133" s="125">
        <v>7</v>
      </c>
      <c r="AB133" s="125">
        <v>1002</v>
      </c>
      <c r="AC133" s="125">
        <v>5</v>
      </c>
      <c r="AZ133" s="125">
        <v>2</v>
      </c>
      <c r="BA133" s="125">
        <f t="shared" si="55"/>
        <v>0</v>
      </c>
      <c r="BB133" s="125">
        <f t="shared" si="56"/>
        <v>0</v>
      </c>
      <c r="BC133" s="125">
        <f t="shared" si="57"/>
        <v>0</v>
      </c>
      <c r="BD133" s="125">
        <f t="shared" si="58"/>
        <v>0</v>
      </c>
      <c r="BE133" s="125">
        <f t="shared" si="59"/>
        <v>0</v>
      </c>
      <c r="CA133" s="152">
        <v>7</v>
      </c>
      <c r="CB133" s="152">
        <v>1002</v>
      </c>
      <c r="CZ133" s="125">
        <v>0</v>
      </c>
    </row>
    <row r="134" spans="1:104" ht="12.75">
      <c r="A134" s="153"/>
      <c r="B134" s="154" t="s">
        <v>118</v>
      </c>
      <c r="C134" s="155" t="str">
        <f>CONCATENATE(B119," ",C119)</f>
        <v>766 Konstrukce truhlářské</v>
      </c>
      <c r="D134" s="156"/>
      <c r="E134" s="157"/>
      <c r="F134" s="158"/>
      <c r="G134" s="159">
        <f>SUM(G119:G133)</f>
        <v>0</v>
      </c>
      <c r="H134"/>
      <c r="I134"/>
      <c r="J134"/>
      <c r="O134" s="145">
        <v>4</v>
      </c>
      <c r="AA134"/>
      <c r="AB134"/>
      <c r="AC134"/>
      <c r="AZ134"/>
      <c r="BA134" s="160">
        <f>SUM(BA119:BA133)</f>
        <v>0</v>
      </c>
      <c r="BB134" s="160">
        <f>SUM(BB119:BB133)</f>
        <v>0</v>
      </c>
      <c r="BC134" s="160">
        <f>SUM(BC119:BC133)</f>
        <v>0</v>
      </c>
      <c r="BD134" s="160">
        <f>SUM(BD119:BD133)</f>
        <v>0</v>
      </c>
      <c r="BE134" s="160">
        <f>SUM(BE119:BE133)</f>
        <v>0</v>
      </c>
      <c r="CA134"/>
      <c r="CB134"/>
      <c r="CZ134"/>
    </row>
    <row r="135" spans="1:104" ht="12.75">
      <c r="A135" s="139" t="s">
        <v>90</v>
      </c>
      <c r="B135" s="140" t="s">
        <v>311</v>
      </c>
      <c r="C135" s="141" t="s">
        <v>312</v>
      </c>
      <c r="D135" s="142"/>
      <c r="E135" s="143"/>
      <c r="F135" s="143"/>
      <c r="G135" s="144"/>
      <c r="H135"/>
      <c r="I135"/>
      <c r="J135"/>
      <c r="O135" s="145">
        <v>1</v>
      </c>
      <c r="AA135"/>
      <c r="AB135"/>
      <c r="AC135"/>
      <c r="AZ135"/>
      <c r="BA135"/>
      <c r="BB135"/>
      <c r="BC135"/>
      <c r="BD135"/>
      <c r="BE135"/>
      <c r="CA135"/>
      <c r="CB135"/>
      <c r="CZ135"/>
    </row>
    <row r="136" spans="1:104" ht="12.75">
      <c r="A136" s="146">
        <v>92</v>
      </c>
      <c r="B136" s="147" t="s">
        <v>313</v>
      </c>
      <c r="C136" s="148" t="s">
        <v>314</v>
      </c>
      <c r="D136" s="149" t="s">
        <v>95</v>
      </c>
      <c r="E136" s="150">
        <v>6.021</v>
      </c>
      <c r="F136" s="150">
        <v>0</v>
      </c>
      <c r="G136" s="151">
        <f aca="true" t="shared" si="60" ref="G136:G142">E136*F136</f>
        <v>0</v>
      </c>
      <c r="H136"/>
      <c r="I136"/>
      <c r="J136"/>
      <c r="O136" s="145">
        <v>2</v>
      </c>
      <c r="AA136" s="125">
        <v>1</v>
      </c>
      <c r="AB136" s="125">
        <v>7</v>
      </c>
      <c r="AC136" s="125">
        <v>7</v>
      </c>
      <c r="AZ136" s="125">
        <v>2</v>
      </c>
      <c r="BA136" s="125">
        <f aca="true" t="shared" si="61" ref="BA136:BA142">IF(AZ136=1,G136,0)</f>
        <v>0</v>
      </c>
      <c r="BB136" s="125">
        <f aca="true" t="shared" si="62" ref="BB136:BB142">IF(AZ136=2,G136,0)</f>
        <v>0</v>
      </c>
      <c r="BC136" s="125">
        <f aca="true" t="shared" si="63" ref="BC136:BC142">IF(AZ136=3,G136,0)</f>
        <v>0</v>
      </c>
      <c r="BD136" s="125">
        <f aca="true" t="shared" si="64" ref="BD136:BD142">IF(AZ136=4,G136,0)</f>
        <v>0</v>
      </c>
      <c r="BE136" s="125">
        <f aca="true" t="shared" si="65" ref="BE136:BE142">IF(AZ136=5,G136,0)</f>
        <v>0</v>
      </c>
      <c r="CA136" s="152">
        <v>1</v>
      </c>
      <c r="CB136" s="152">
        <v>7</v>
      </c>
      <c r="CZ136" s="125">
        <v>0</v>
      </c>
    </row>
    <row r="137" spans="1:104" ht="12.75">
      <c r="A137" s="146">
        <v>93</v>
      </c>
      <c r="B137" s="147" t="s">
        <v>315</v>
      </c>
      <c r="C137" s="148" t="s">
        <v>316</v>
      </c>
      <c r="D137" s="149" t="s">
        <v>95</v>
      </c>
      <c r="E137" s="150">
        <v>6.021</v>
      </c>
      <c r="F137" s="150">
        <v>0</v>
      </c>
      <c r="G137" s="151">
        <f t="shared" si="60"/>
        <v>0</v>
      </c>
      <c r="H137"/>
      <c r="I137"/>
      <c r="J137"/>
      <c r="O137" s="145">
        <v>2</v>
      </c>
      <c r="AA137" s="125">
        <v>1</v>
      </c>
      <c r="AB137" s="125">
        <v>7</v>
      </c>
      <c r="AC137" s="125">
        <v>7</v>
      </c>
      <c r="AZ137" s="125">
        <v>2</v>
      </c>
      <c r="BA137" s="125">
        <f t="shared" si="61"/>
        <v>0</v>
      </c>
      <c r="BB137" s="125">
        <f t="shared" si="62"/>
        <v>0</v>
      </c>
      <c r="BC137" s="125">
        <f t="shared" si="63"/>
        <v>0</v>
      </c>
      <c r="BD137" s="125">
        <f t="shared" si="64"/>
        <v>0</v>
      </c>
      <c r="BE137" s="125">
        <f t="shared" si="65"/>
        <v>0</v>
      </c>
      <c r="CA137" s="152">
        <v>1</v>
      </c>
      <c r="CB137" s="152">
        <v>7</v>
      </c>
      <c r="CZ137" s="125">
        <v>0</v>
      </c>
    </row>
    <row r="138" spans="1:104" ht="12.75">
      <c r="A138" s="146">
        <v>94</v>
      </c>
      <c r="B138" s="147" t="s">
        <v>317</v>
      </c>
      <c r="C138" s="148" t="s">
        <v>318</v>
      </c>
      <c r="D138" s="149" t="s">
        <v>177</v>
      </c>
      <c r="E138" s="150">
        <v>16</v>
      </c>
      <c r="F138" s="150">
        <v>0</v>
      </c>
      <c r="G138" s="151">
        <f t="shared" si="60"/>
        <v>0</v>
      </c>
      <c r="H138"/>
      <c r="I138"/>
      <c r="J138"/>
      <c r="O138" s="145">
        <v>2</v>
      </c>
      <c r="AA138" s="125">
        <v>12</v>
      </c>
      <c r="AB138" s="125">
        <v>0</v>
      </c>
      <c r="AC138" s="125">
        <v>102</v>
      </c>
      <c r="AZ138" s="125">
        <v>2</v>
      </c>
      <c r="BA138" s="125">
        <f t="shared" si="61"/>
        <v>0</v>
      </c>
      <c r="BB138" s="125">
        <f t="shared" si="62"/>
        <v>0</v>
      </c>
      <c r="BC138" s="125">
        <f t="shared" si="63"/>
        <v>0</v>
      </c>
      <c r="BD138" s="125">
        <f t="shared" si="64"/>
        <v>0</v>
      </c>
      <c r="BE138" s="125">
        <f t="shared" si="65"/>
        <v>0</v>
      </c>
      <c r="CA138" s="152">
        <v>12</v>
      </c>
      <c r="CB138" s="152">
        <v>0</v>
      </c>
      <c r="CZ138" s="125">
        <v>0</v>
      </c>
    </row>
    <row r="139" spans="1:104" ht="12.75">
      <c r="A139" s="146">
        <v>95</v>
      </c>
      <c r="B139" s="147" t="s">
        <v>319</v>
      </c>
      <c r="C139" s="148" t="s">
        <v>320</v>
      </c>
      <c r="D139" s="149" t="s">
        <v>177</v>
      </c>
      <c r="E139" s="150">
        <v>13</v>
      </c>
      <c r="F139" s="150">
        <v>0</v>
      </c>
      <c r="G139" s="151">
        <f t="shared" si="60"/>
        <v>0</v>
      </c>
      <c r="H139"/>
      <c r="I139"/>
      <c r="J139"/>
      <c r="O139" s="145">
        <v>2</v>
      </c>
      <c r="AA139" s="125">
        <v>12</v>
      </c>
      <c r="AB139" s="125">
        <v>0</v>
      </c>
      <c r="AC139" s="125">
        <v>103</v>
      </c>
      <c r="AZ139" s="125">
        <v>2</v>
      </c>
      <c r="BA139" s="125">
        <f t="shared" si="61"/>
        <v>0</v>
      </c>
      <c r="BB139" s="125">
        <f t="shared" si="62"/>
        <v>0</v>
      </c>
      <c r="BC139" s="125">
        <f t="shared" si="63"/>
        <v>0</v>
      </c>
      <c r="BD139" s="125">
        <f t="shared" si="64"/>
        <v>0</v>
      </c>
      <c r="BE139" s="125">
        <f t="shared" si="65"/>
        <v>0</v>
      </c>
      <c r="CA139" s="152">
        <v>12</v>
      </c>
      <c r="CB139" s="152">
        <v>0</v>
      </c>
      <c r="CZ139" s="125">
        <v>0</v>
      </c>
    </row>
    <row r="140" spans="1:104" ht="12.75">
      <c r="A140" s="146">
        <v>96</v>
      </c>
      <c r="B140" s="147" t="s">
        <v>321</v>
      </c>
      <c r="C140" s="148" t="s">
        <v>322</v>
      </c>
      <c r="D140" s="149" t="s">
        <v>177</v>
      </c>
      <c r="E140" s="150">
        <v>1</v>
      </c>
      <c r="F140" s="150">
        <v>0</v>
      </c>
      <c r="G140" s="151">
        <f t="shared" si="60"/>
        <v>0</v>
      </c>
      <c r="H140"/>
      <c r="I140"/>
      <c r="J140"/>
      <c r="O140" s="145">
        <v>2</v>
      </c>
      <c r="AA140" s="125">
        <v>12</v>
      </c>
      <c r="AB140" s="125">
        <v>0</v>
      </c>
      <c r="AC140" s="125">
        <v>104</v>
      </c>
      <c r="AZ140" s="125">
        <v>2</v>
      </c>
      <c r="BA140" s="125">
        <f t="shared" si="61"/>
        <v>0</v>
      </c>
      <c r="BB140" s="125">
        <f t="shared" si="62"/>
        <v>0</v>
      </c>
      <c r="BC140" s="125">
        <f t="shared" si="63"/>
        <v>0</v>
      </c>
      <c r="BD140" s="125">
        <f t="shared" si="64"/>
        <v>0</v>
      </c>
      <c r="BE140" s="125">
        <f t="shared" si="65"/>
        <v>0</v>
      </c>
      <c r="CA140" s="152">
        <v>12</v>
      </c>
      <c r="CB140" s="152">
        <v>0</v>
      </c>
      <c r="CZ140" s="125">
        <v>0</v>
      </c>
    </row>
    <row r="141" spans="1:104" ht="22.5">
      <c r="A141" s="146">
        <v>97</v>
      </c>
      <c r="B141" s="147" t="s">
        <v>323</v>
      </c>
      <c r="C141" s="148" t="s">
        <v>324</v>
      </c>
      <c r="D141" s="149" t="s">
        <v>177</v>
      </c>
      <c r="E141" s="150">
        <v>1</v>
      </c>
      <c r="F141" s="150">
        <v>0</v>
      </c>
      <c r="G141" s="151">
        <f t="shared" si="60"/>
        <v>0</v>
      </c>
      <c r="H141"/>
      <c r="I141"/>
      <c r="J141"/>
      <c r="O141" s="145">
        <v>2</v>
      </c>
      <c r="AA141" s="125">
        <v>12</v>
      </c>
      <c r="AB141" s="125">
        <v>0</v>
      </c>
      <c r="AC141" s="125">
        <v>105</v>
      </c>
      <c r="AZ141" s="125">
        <v>2</v>
      </c>
      <c r="BA141" s="125">
        <f t="shared" si="61"/>
        <v>0</v>
      </c>
      <c r="BB141" s="125">
        <f t="shared" si="62"/>
        <v>0</v>
      </c>
      <c r="BC141" s="125">
        <f t="shared" si="63"/>
        <v>0</v>
      </c>
      <c r="BD141" s="125">
        <f t="shared" si="64"/>
        <v>0</v>
      </c>
      <c r="BE141" s="125">
        <f t="shared" si="65"/>
        <v>0</v>
      </c>
      <c r="CA141" s="152">
        <v>12</v>
      </c>
      <c r="CB141" s="152">
        <v>0</v>
      </c>
      <c r="CZ141" s="125">
        <v>0</v>
      </c>
    </row>
    <row r="142" spans="1:104" ht="12.75">
      <c r="A142" s="146">
        <v>98</v>
      </c>
      <c r="B142" s="147" t="s">
        <v>325</v>
      </c>
      <c r="C142" s="148" t="s">
        <v>326</v>
      </c>
      <c r="D142" s="149" t="s">
        <v>70</v>
      </c>
      <c r="E142" s="150"/>
      <c r="F142" s="150">
        <v>0</v>
      </c>
      <c r="G142" s="151">
        <f t="shared" si="60"/>
        <v>0</v>
      </c>
      <c r="H142"/>
      <c r="I142"/>
      <c r="J142"/>
      <c r="O142" s="145">
        <v>2</v>
      </c>
      <c r="AA142" s="125">
        <v>7</v>
      </c>
      <c r="AB142" s="125">
        <v>1002</v>
      </c>
      <c r="AC142" s="125">
        <v>5</v>
      </c>
      <c r="AZ142" s="125">
        <v>2</v>
      </c>
      <c r="BA142" s="125">
        <f t="shared" si="61"/>
        <v>0</v>
      </c>
      <c r="BB142" s="125">
        <f t="shared" si="62"/>
        <v>0</v>
      </c>
      <c r="BC142" s="125">
        <f t="shared" si="63"/>
        <v>0</v>
      </c>
      <c r="BD142" s="125">
        <f t="shared" si="64"/>
        <v>0</v>
      </c>
      <c r="BE142" s="125">
        <f t="shared" si="65"/>
        <v>0</v>
      </c>
      <c r="CA142" s="152">
        <v>7</v>
      </c>
      <c r="CB142" s="152">
        <v>1002</v>
      </c>
      <c r="CZ142" s="125">
        <v>0</v>
      </c>
    </row>
    <row r="143" spans="1:104" ht="12.75">
      <c r="A143" s="153"/>
      <c r="B143" s="154" t="s">
        <v>118</v>
      </c>
      <c r="C143" s="155" t="str">
        <f>CONCATENATE(B135," ",C135)</f>
        <v>767 Konstrukce zámečnické</v>
      </c>
      <c r="D143" s="156"/>
      <c r="E143" s="157"/>
      <c r="F143" s="158"/>
      <c r="G143" s="159">
        <f>SUM(G135:G142)</f>
        <v>0</v>
      </c>
      <c r="H143"/>
      <c r="I143"/>
      <c r="J143"/>
      <c r="O143" s="145">
        <v>4</v>
      </c>
      <c r="AA143"/>
      <c r="AB143"/>
      <c r="AC143"/>
      <c r="AZ143"/>
      <c r="BA143" s="160">
        <f>SUM(BA135:BA142)</f>
        <v>0</v>
      </c>
      <c r="BB143" s="160">
        <f>SUM(BB135:BB142)</f>
        <v>0</v>
      </c>
      <c r="BC143" s="160">
        <f>SUM(BC135:BC142)</f>
        <v>0</v>
      </c>
      <c r="BD143" s="160">
        <f>SUM(BD135:BD142)</f>
        <v>0</v>
      </c>
      <c r="BE143" s="160">
        <f>SUM(BE135:BE142)</f>
        <v>0</v>
      </c>
      <c r="CA143"/>
      <c r="CB143"/>
      <c r="CZ143"/>
    </row>
    <row r="144" spans="1:104" ht="12.75">
      <c r="A144" s="139" t="s">
        <v>90</v>
      </c>
      <c r="B144" s="140" t="s">
        <v>327</v>
      </c>
      <c r="C144" s="141" t="s">
        <v>328</v>
      </c>
      <c r="D144" s="142"/>
      <c r="E144" s="143"/>
      <c r="F144" s="143"/>
      <c r="G144" s="144"/>
      <c r="H144"/>
      <c r="I144"/>
      <c r="J144"/>
      <c r="O144" s="145">
        <v>1</v>
      </c>
      <c r="AA144"/>
      <c r="AB144"/>
      <c r="AC144"/>
      <c r="AZ144"/>
      <c r="BA144"/>
      <c r="BB144"/>
      <c r="BC144"/>
      <c r="BD144"/>
      <c r="BE144"/>
      <c r="CA144"/>
      <c r="CB144"/>
      <c r="CZ144"/>
    </row>
    <row r="145" spans="1:104" ht="12.75">
      <c r="A145" s="146">
        <v>99</v>
      </c>
      <c r="B145" s="147" t="s">
        <v>329</v>
      </c>
      <c r="C145" s="148" t="s">
        <v>330</v>
      </c>
      <c r="D145" s="149" t="s">
        <v>95</v>
      </c>
      <c r="E145" s="150">
        <v>359.48</v>
      </c>
      <c r="F145" s="150">
        <v>0</v>
      </c>
      <c r="G145" s="151">
        <f>E145*F145</f>
        <v>0</v>
      </c>
      <c r="H145"/>
      <c r="I145"/>
      <c r="J145"/>
      <c r="O145" s="145">
        <v>2</v>
      </c>
      <c r="AA145" s="125">
        <v>1</v>
      </c>
      <c r="AB145" s="125">
        <v>7</v>
      </c>
      <c r="AC145" s="125">
        <v>7</v>
      </c>
      <c r="AZ145" s="125">
        <v>2</v>
      </c>
      <c r="BA145" s="125">
        <f>IF(AZ145=1,G145,0)</f>
        <v>0</v>
      </c>
      <c r="BB145" s="125">
        <f>IF(AZ145=2,G145,0)</f>
        <v>0</v>
      </c>
      <c r="BC145" s="125">
        <f>IF(AZ145=3,G145,0)</f>
        <v>0</v>
      </c>
      <c r="BD145" s="125">
        <f>IF(AZ145=4,G145,0)</f>
        <v>0</v>
      </c>
      <c r="BE145" s="125">
        <f>IF(AZ145=5,G145,0)</f>
        <v>0</v>
      </c>
      <c r="CA145" s="152">
        <v>1</v>
      </c>
      <c r="CB145" s="152">
        <v>7</v>
      </c>
      <c r="CZ145" s="125">
        <v>0</v>
      </c>
    </row>
    <row r="146" spans="1:104" ht="12.75">
      <c r="A146" s="146">
        <v>100</v>
      </c>
      <c r="B146" s="147" t="s">
        <v>331</v>
      </c>
      <c r="C146" s="148" t="s">
        <v>332</v>
      </c>
      <c r="D146" s="149" t="s">
        <v>95</v>
      </c>
      <c r="E146" s="150">
        <v>395.428</v>
      </c>
      <c r="F146" s="150">
        <v>0</v>
      </c>
      <c r="G146" s="151">
        <f>E146*F146</f>
        <v>0</v>
      </c>
      <c r="H146"/>
      <c r="I146"/>
      <c r="J146"/>
      <c r="O146" s="145">
        <v>2</v>
      </c>
      <c r="AA146" s="125">
        <v>3</v>
      </c>
      <c r="AB146" s="125">
        <v>7</v>
      </c>
      <c r="AC146" s="125">
        <v>59763729</v>
      </c>
      <c r="AZ146" s="125">
        <v>2</v>
      </c>
      <c r="BA146" s="125">
        <f>IF(AZ146=1,G146,0)</f>
        <v>0</v>
      </c>
      <c r="BB146" s="125">
        <f>IF(AZ146=2,G146,0)</f>
        <v>0</v>
      </c>
      <c r="BC146" s="125">
        <f>IF(AZ146=3,G146,0)</f>
        <v>0</v>
      </c>
      <c r="BD146" s="125">
        <f>IF(AZ146=4,G146,0)</f>
        <v>0</v>
      </c>
      <c r="BE146" s="125">
        <f>IF(AZ146=5,G146,0)</f>
        <v>0</v>
      </c>
      <c r="CA146" s="152">
        <v>3</v>
      </c>
      <c r="CB146" s="152">
        <v>7</v>
      </c>
      <c r="CZ146" s="125">
        <v>0</v>
      </c>
    </row>
    <row r="147" spans="1:104" ht="12.75">
      <c r="A147" s="146">
        <v>101</v>
      </c>
      <c r="B147" s="147" t="s">
        <v>333</v>
      </c>
      <c r="C147" s="148" t="s">
        <v>334</v>
      </c>
      <c r="D147" s="149" t="s">
        <v>70</v>
      </c>
      <c r="E147" s="150"/>
      <c r="F147" s="150">
        <v>0</v>
      </c>
      <c r="G147" s="151">
        <f>E147*F147</f>
        <v>0</v>
      </c>
      <c r="H147"/>
      <c r="I147"/>
      <c r="J147"/>
      <c r="O147" s="145">
        <v>2</v>
      </c>
      <c r="AA147" s="125">
        <v>7</v>
      </c>
      <c r="AB147" s="125">
        <v>1002</v>
      </c>
      <c r="AC147" s="125">
        <v>5</v>
      </c>
      <c r="AZ147" s="125">
        <v>2</v>
      </c>
      <c r="BA147" s="125">
        <f>IF(AZ147=1,G147,0)</f>
        <v>0</v>
      </c>
      <c r="BB147" s="125">
        <f>IF(AZ147=2,G147,0)</f>
        <v>0</v>
      </c>
      <c r="BC147" s="125">
        <f>IF(AZ147=3,G147,0)</f>
        <v>0</v>
      </c>
      <c r="BD147" s="125">
        <f>IF(AZ147=4,G147,0)</f>
        <v>0</v>
      </c>
      <c r="BE147" s="125">
        <f>IF(AZ147=5,G147,0)</f>
        <v>0</v>
      </c>
      <c r="CA147" s="152">
        <v>7</v>
      </c>
      <c r="CB147" s="152">
        <v>1002</v>
      </c>
      <c r="CZ147" s="125">
        <v>0</v>
      </c>
    </row>
    <row r="148" spans="1:104" ht="12.75">
      <c r="A148" s="153"/>
      <c r="B148" s="154" t="s">
        <v>118</v>
      </c>
      <c r="C148" s="155" t="str">
        <f>CONCATENATE(B144," ",C144)</f>
        <v>771 Podlahy z dlaždic a obklady</v>
      </c>
      <c r="D148" s="156"/>
      <c r="E148" s="157"/>
      <c r="F148" s="158"/>
      <c r="G148" s="159">
        <f>SUM(G144:G147)</f>
        <v>0</v>
      </c>
      <c r="H148"/>
      <c r="I148"/>
      <c r="J148"/>
      <c r="O148" s="145">
        <v>4</v>
      </c>
      <c r="AA148"/>
      <c r="AB148"/>
      <c r="AC148"/>
      <c r="AZ148"/>
      <c r="BA148" s="160">
        <f>SUM(BA144:BA147)</f>
        <v>0</v>
      </c>
      <c r="BB148" s="160">
        <f>SUM(BB144:BB147)</f>
        <v>0</v>
      </c>
      <c r="BC148" s="160">
        <f>SUM(BC144:BC147)</f>
        <v>0</v>
      </c>
      <c r="BD148" s="160">
        <f>SUM(BD144:BD147)</f>
        <v>0</v>
      </c>
      <c r="BE148" s="160">
        <f>SUM(BE144:BE147)</f>
        <v>0</v>
      </c>
      <c r="CA148"/>
      <c r="CB148"/>
      <c r="CZ148"/>
    </row>
    <row r="149" spans="1:104" ht="12.75">
      <c r="A149" s="139" t="s">
        <v>90</v>
      </c>
      <c r="B149" s="140" t="s">
        <v>335</v>
      </c>
      <c r="C149" s="141" t="s">
        <v>336</v>
      </c>
      <c r="D149" s="142"/>
      <c r="E149" s="143"/>
      <c r="F149" s="143"/>
      <c r="G149" s="144"/>
      <c r="H149"/>
      <c r="I149"/>
      <c r="J149"/>
      <c r="O149" s="145">
        <v>1</v>
      </c>
      <c r="AA149"/>
      <c r="AB149"/>
      <c r="AC149"/>
      <c r="AZ149"/>
      <c r="BA149"/>
      <c r="BB149"/>
      <c r="BC149"/>
      <c r="BD149"/>
      <c r="BE149"/>
      <c r="CA149"/>
      <c r="CB149"/>
      <c r="CZ149"/>
    </row>
    <row r="150" spans="1:104" ht="22.5">
      <c r="A150" s="146">
        <v>102</v>
      </c>
      <c r="B150" s="147" t="s">
        <v>337</v>
      </c>
      <c r="C150" s="148" t="s">
        <v>338</v>
      </c>
      <c r="D150" s="149" t="s">
        <v>95</v>
      </c>
      <c r="E150" s="150">
        <v>1232.3201</v>
      </c>
      <c r="F150" s="150">
        <v>0</v>
      </c>
      <c r="G150" s="151">
        <f>E150*F150</f>
        <v>0</v>
      </c>
      <c r="H150"/>
      <c r="I150"/>
      <c r="J150"/>
      <c r="O150" s="145">
        <v>2</v>
      </c>
      <c r="AA150" s="125">
        <v>1</v>
      </c>
      <c r="AB150" s="125">
        <v>7</v>
      </c>
      <c r="AC150" s="125">
        <v>7</v>
      </c>
      <c r="AZ150" s="125">
        <v>2</v>
      </c>
      <c r="BA150" s="125">
        <f>IF(AZ150=1,G150,0)</f>
        <v>0</v>
      </c>
      <c r="BB150" s="125">
        <f>IF(AZ150=2,G150,0)</f>
        <v>0</v>
      </c>
      <c r="BC150" s="125">
        <f>IF(AZ150=3,G150,0)</f>
        <v>0</v>
      </c>
      <c r="BD150" s="125">
        <f>IF(AZ150=4,G150,0)</f>
        <v>0</v>
      </c>
      <c r="BE150" s="125">
        <f>IF(AZ150=5,G150,0)</f>
        <v>0</v>
      </c>
      <c r="CA150" s="152">
        <v>1</v>
      </c>
      <c r="CB150" s="152">
        <v>7</v>
      </c>
      <c r="CZ150" s="125">
        <v>0</v>
      </c>
    </row>
    <row r="151" spans="1:104" ht="12.75">
      <c r="A151" s="146">
        <v>103</v>
      </c>
      <c r="B151" s="147" t="s">
        <v>339</v>
      </c>
      <c r="C151" s="148" t="s">
        <v>340</v>
      </c>
      <c r="D151" s="149" t="s">
        <v>95</v>
      </c>
      <c r="E151" s="150">
        <v>53</v>
      </c>
      <c r="F151" s="150">
        <v>0</v>
      </c>
      <c r="G151" s="151">
        <f>E151*F151</f>
        <v>0</v>
      </c>
      <c r="H151"/>
      <c r="I151"/>
      <c r="J151"/>
      <c r="O151" s="145">
        <v>2</v>
      </c>
      <c r="AA151" s="125">
        <v>12</v>
      </c>
      <c r="AB151" s="125">
        <v>0</v>
      </c>
      <c r="AC151" s="125">
        <v>112</v>
      </c>
      <c r="AZ151" s="125">
        <v>2</v>
      </c>
      <c r="BA151" s="125">
        <f>IF(AZ151=1,G151,0)</f>
        <v>0</v>
      </c>
      <c r="BB151" s="125">
        <f>IF(AZ151=2,G151,0)</f>
        <v>0</v>
      </c>
      <c r="BC151" s="125">
        <f>IF(AZ151=3,G151,0)</f>
        <v>0</v>
      </c>
      <c r="BD151" s="125">
        <f>IF(AZ151=4,G151,0)</f>
        <v>0</v>
      </c>
      <c r="BE151" s="125">
        <f>IF(AZ151=5,G151,0)</f>
        <v>0</v>
      </c>
      <c r="CA151" s="152">
        <v>12</v>
      </c>
      <c r="CB151" s="152">
        <v>0</v>
      </c>
      <c r="CZ151" s="125">
        <v>0</v>
      </c>
    </row>
    <row r="152" spans="1:104" ht="12.75">
      <c r="A152" s="146">
        <v>104</v>
      </c>
      <c r="B152" s="147" t="s">
        <v>341</v>
      </c>
      <c r="C152" s="148" t="s">
        <v>342</v>
      </c>
      <c r="D152" s="149" t="s">
        <v>98</v>
      </c>
      <c r="E152" s="150">
        <v>2319.2843</v>
      </c>
      <c r="F152" s="150">
        <v>0</v>
      </c>
      <c r="G152" s="151">
        <f>E152*F152</f>
        <v>0</v>
      </c>
      <c r="H152"/>
      <c r="I152"/>
      <c r="J152"/>
      <c r="O152" s="145">
        <v>2</v>
      </c>
      <c r="AA152" s="125">
        <v>1</v>
      </c>
      <c r="AB152" s="125">
        <v>7</v>
      </c>
      <c r="AC152" s="125">
        <v>7</v>
      </c>
      <c r="AZ152" s="125">
        <v>2</v>
      </c>
      <c r="BA152" s="125">
        <f>IF(AZ152=1,G152,0)</f>
        <v>0</v>
      </c>
      <c r="BB152" s="125">
        <f>IF(AZ152=2,G152,0)</f>
        <v>0</v>
      </c>
      <c r="BC152" s="125">
        <f>IF(AZ152=3,G152,0)</f>
        <v>0</v>
      </c>
      <c r="BD152" s="125">
        <f>IF(AZ152=4,G152,0)</f>
        <v>0</v>
      </c>
      <c r="BE152" s="125">
        <f>IF(AZ152=5,G152,0)</f>
        <v>0</v>
      </c>
      <c r="CA152" s="152">
        <v>1</v>
      </c>
      <c r="CB152" s="152">
        <v>7</v>
      </c>
      <c r="CZ152" s="125">
        <v>0</v>
      </c>
    </row>
    <row r="153" spans="1:104" ht="12.75">
      <c r="A153" s="146">
        <v>105</v>
      </c>
      <c r="B153" s="147" t="s">
        <v>343</v>
      </c>
      <c r="C153" s="148" t="s">
        <v>344</v>
      </c>
      <c r="D153" s="149" t="s">
        <v>95</v>
      </c>
      <c r="E153" s="150">
        <v>1355.5521</v>
      </c>
      <c r="F153" s="150">
        <v>0</v>
      </c>
      <c r="G153" s="151">
        <f>E153*F153</f>
        <v>0</v>
      </c>
      <c r="H153"/>
      <c r="I153"/>
      <c r="O153" s="145">
        <v>2</v>
      </c>
      <c r="AA153" s="125">
        <v>3</v>
      </c>
      <c r="AB153" s="125">
        <v>7</v>
      </c>
      <c r="AC153" s="125">
        <v>59782511</v>
      </c>
      <c r="AZ153" s="125">
        <v>2</v>
      </c>
      <c r="BA153" s="125">
        <f>IF(AZ153=1,G153,0)</f>
        <v>0</v>
      </c>
      <c r="BB153" s="125">
        <f>IF(AZ153=2,G153,0)</f>
        <v>0</v>
      </c>
      <c r="BC153" s="125">
        <f>IF(AZ153=3,G153,0)</f>
        <v>0</v>
      </c>
      <c r="BD153" s="125">
        <f>IF(AZ153=4,G153,0)</f>
        <v>0</v>
      </c>
      <c r="BE153" s="125">
        <f>IF(AZ153=5,G153,0)</f>
        <v>0</v>
      </c>
      <c r="CA153" s="152">
        <v>3</v>
      </c>
      <c r="CB153" s="152">
        <v>7</v>
      </c>
      <c r="CZ153" s="125">
        <v>0</v>
      </c>
    </row>
    <row r="154" spans="1:104" ht="12.75">
      <c r="A154" s="146">
        <v>106</v>
      </c>
      <c r="B154" s="147" t="s">
        <v>345</v>
      </c>
      <c r="C154" s="148" t="s">
        <v>346</v>
      </c>
      <c r="D154" s="149" t="s">
        <v>70</v>
      </c>
      <c r="E154" s="150"/>
      <c r="F154" s="150">
        <v>0</v>
      </c>
      <c r="G154" s="151">
        <f>E154*F154</f>
        <v>0</v>
      </c>
      <c r="H154"/>
      <c r="I154"/>
      <c r="O154" s="145">
        <v>2</v>
      </c>
      <c r="AA154" s="125">
        <v>7</v>
      </c>
      <c r="AB154" s="125">
        <v>1002</v>
      </c>
      <c r="AC154" s="125">
        <v>5</v>
      </c>
      <c r="AZ154" s="125">
        <v>2</v>
      </c>
      <c r="BA154" s="125">
        <f>IF(AZ154=1,G154,0)</f>
        <v>0</v>
      </c>
      <c r="BB154" s="125">
        <f>IF(AZ154=2,G154,0)</f>
        <v>0</v>
      </c>
      <c r="BC154" s="125">
        <f>IF(AZ154=3,G154,0)</f>
        <v>0</v>
      </c>
      <c r="BD154" s="125">
        <f>IF(AZ154=4,G154,0)</f>
        <v>0</v>
      </c>
      <c r="BE154" s="125">
        <f>IF(AZ154=5,G154,0)</f>
        <v>0</v>
      </c>
      <c r="CA154" s="152">
        <v>7</v>
      </c>
      <c r="CB154" s="152">
        <v>1002</v>
      </c>
      <c r="CZ154" s="125">
        <v>0</v>
      </c>
    </row>
    <row r="155" spans="1:104" ht="12.75">
      <c r="A155" s="153"/>
      <c r="B155" s="154" t="s">
        <v>118</v>
      </c>
      <c r="C155" s="155" t="str">
        <f>CONCATENATE(B149," ",C149)</f>
        <v>781 Obklady keramické</v>
      </c>
      <c r="D155" s="156"/>
      <c r="E155" s="157"/>
      <c r="F155" s="158"/>
      <c r="G155" s="159">
        <f>SUM(G149:G154)</f>
        <v>0</v>
      </c>
      <c r="H155"/>
      <c r="I155"/>
      <c r="O155" s="145">
        <v>4</v>
      </c>
      <c r="AA155"/>
      <c r="AB155"/>
      <c r="AC155"/>
      <c r="AZ155"/>
      <c r="BA155" s="160">
        <f>SUM(BA149:BA154)</f>
        <v>0</v>
      </c>
      <c r="BB155" s="160">
        <f>SUM(BB149:BB154)</f>
        <v>0</v>
      </c>
      <c r="BC155" s="160">
        <f>SUM(BC149:BC154)</f>
        <v>0</v>
      </c>
      <c r="BD155" s="160">
        <f>SUM(BD149:BD154)</f>
        <v>0</v>
      </c>
      <c r="BE155" s="160">
        <f>SUM(BE149:BE154)</f>
        <v>0</v>
      </c>
      <c r="CA155"/>
      <c r="CB155"/>
      <c r="CZ155"/>
    </row>
    <row r="156" spans="1:104" ht="12.75">
      <c r="A156" s="139" t="s">
        <v>90</v>
      </c>
      <c r="B156" s="140" t="s">
        <v>347</v>
      </c>
      <c r="C156" s="141" t="s">
        <v>348</v>
      </c>
      <c r="D156" s="142"/>
      <c r="E156" s="143"/>
      <c r="F156" s="143"/>
      <c r="G156" s="144"/>
      <c r="H156"/>
      <c r="I156"/>
      <c r="O156" s="145">
        <v>1</v>
      </c>
      <c r="AA156"/>
      <c r="AB156"/>
      <c r="AC156"/>
      <c r="AZ156"/>
      <c r="BA156"/>
      <c r="BB156"/>
      <c r="BC156"/>
      <c r="BD156"/>
      <c r="BE156"/>
      <c r="CA156"/>
      <c r="CB156"/>
      <c r="CZ156"/>
    </row>
    <row r="157" spans="1:104" ht="12.75">
      <c r="A157" s="146">
        <v>107</v>
      </c>
      <c r="B157" s="147" t="s">
        <v>349</v>
      </c>
      <c r="C157" s="148" t="s">
        <v>350</v>
      </c>
      <c r="D157" s="149" t="s">
        <v>95</v>
      </c>
      <c r="E157" s="150">
        <v>135.8</v>
      </c>
      <c r="F157" s="150">
        <v>0</v>
      </c>
      <c r="G157" s="151">
        <f>E157*F157</f>
        <v>0</v>
      </c>
      <c r="H157"/>
      <c r="I157"/>
      <c r="O157" s="145">
        <v>2</v>
      </c>
      <c r="AA157" s="125">
        <v>1</v>
      </c>
      <c r="AB157" s="125">
        <v>7</v>
      </c>
      <c r="AC157" s="125">
        <v>7</v>
      </c>
      <c r="AZ157" s="125">
        <v>2</v>
      </c>
      <c r="BA157" s="125">
        <f>IF(AZ157=1,G157,0)</f>
        <v>0</v>
      </c>
      <c r="BB157" s="125">
        <f>IF(AZ157=2,G157,0)</f>
        <v>0</v>
      </c>
      <c r="BC157" s="125">
        <f>IF(AZ157=3,G157,0)</f>
        <v>0</v>
      </c>
      <c r="BD157" s="125">
        <f>IF(AZ157=4,G157,0)</f>
        <v>0</v>
      </c>
      <c r="BE157" s="125">
        <f>IF(AZ157=5,G157,0)</f>
        <v>0</v>
      </c>
      <c r="CA157" s="152">
        <v>1</v>
      </c>
      <c r="CB157" s="152">
        <v>7</v>
      </c>
      <c r="CZ157" s="125">
        <v>0</v>
      </c>
    </row>
    <row r="158" spans="1:104" ht="12.75">
      <c r="A158" s="146">
        <v>108</v>
      </c>
      <c r="B158" s="147" t="s">
        <v>351</v>
      </c>
      <c r="C158" s="148" t="s">
        <v>352</v>
      </c>
      <c r="D158" s="149" t="s">
        <v>95</v>
      </c>
      <c r="E158" s="150">
        <v>135.8</v>
      </c>
      <c r="F158" s="150">
        <v>0</v>
      </c>
      <c r="G158" s="151">
        <f>E158*F158</f>
        <v>0</v>
      </c>
      <c r="H158"/>
      <c r="I158"/>
      <c r="O158" s="145">
        <v>2</v>
      </c>
      <c r="AA158" s="125">
        <v>1</v>
      </c>
      <c r="AB158" s="125">
        <v>7</v>
      </c>
      <c r="AC158" s="125">
        <v>7</v>
      </c>
      <c r="AZ158" s="125">
        <v>2</v>
      </c>
      <c r="BA158" s="125">
        <f>IF(AZ158=1,G158,0)</f>
        <v>0</v>
      </c>
      <c r="BB158" s="125">
        <f>IF(AZ158=2,G158,0)</f>
        <v>0</v>
      </c>
      <c r="BC158" s="125">
        <f>IF(AZ158=3,G158,0)</f>
        <v>0</v>
      </c>
      <c r="BD158" s="125">
        <f>IF(AZ158=4,G158,0)</f>
        <v>0</v>
      </c>
      <c r="BE158" s="125">
        <f>IF(AZ158=5,G158,0)</f>
        <v>0</v>
      </c>
      <c r="CA158" s="152">
        <v>1</v>
      </c>
      <c r="CB158" s="152">
        <v>7</v>
      </c>
      <c r="CZ158" s="125">
        <v>0</v>
      </c>
    </row>
    <row r="159" spans="1:104" ht="12.75">
      <c r="A159" s="153"/>
      <c r="B159" s="154" t="s">
        <v>118</v>
      </c>
      <c r="C159" s="155" t="str">
        <f>CONCATENATE(B156," ",C156)</f>
        <v>783 Nátěry</v>
      </c>
      <c r="D159" s="156"/>
      <c r="E159" s="157"/>
      <c r="F159" s="158"/>
      <c r="G159" s="159">
        <f>SUM(G156:G158)</f>
        <v>0</v>
      </c>
      <c r="H159"/>
      <c r="I159"/>
      <c r="O159" s="145">
        <v>4</v>
      </c>
      <c r="AA159"/>
      <c r="AB159"/>
      <c r="AC159"/>
      <c r="AZ159"/>
      <c r="BA159" s="160">
        <f>SUM(BA156:BA158)</f>
        <v>0</v>
      </c>
      <c r="BB159" s="160">
        <f>SUM(BB156:BB158)</f>
        <v>0</v>
      </c>
      <c r="BC159" s="160">
        <f>SUM(BC156:BC158)</f>
        <v>0</v>
      </c>
      <c r="BD159" s="160">
        <f>SUM(BD156:BD158)</f>
        <v>0</v>
      </c>
      <c r="BE159" s="160">
        <f>SUM(BE156:BE158)</f>
        <v>0</v>
      </c>
      <c r="CA159"/>
      <c r="CB159"/>
      <c r="CZ159"/>
    </row>
    <row r="160" spans="1:104" ht="12.75">
      <c r="A160" s="139" t="s">
        <v>90</v>
      </c>
      <c r="B160" s="140" t="s">
        <v>353</v>
      </c>
      <c r="C160" s="141" t="s">
        <v>354</v>
      </c>
      <c r="D160" s="142"/>
      <c r="E160" s="143"/>
      <c r="F160" s="143"/>
      <c r="G160" s="144"/>
      <c r="H160"/>
      <c r="I160"/>
      <c r="O160" s="145">
        <v>1</v>
      </c>
      <c r="AA160"/>
      <c r="AB160"/>
      <c r="AC160"/>
      <c r="AZ160"/>
      <c r="BA160"/>
      <c r="BB160"/>
      <c r="BC160"/>
      <c r="BD160"/>
      <c r="BE160"/>
      <c r="CA160"/>
      <c r="CB160"/>
      <c r="CZ160"/>
    </row>
    <row r="161" spans="1:104" ht="12.75">
      <c r="A161" s="146">
        <v>109</v>
      </c>
      <c r="B161" s="147" t="s">
        <v>355</v>
      </c>
      <c r="C161" s="148" t="s">
        <v>356</v>
      </c>
      <c r="D161" s="149" t="s">
        <v>95</v>
      </c>
      <c r="E161" s="150">
        <v>688.236</v>
      </c>
      <c r="F161" s="150">
        <v>0</v>
      </c>
      <c r="G161" s="151">
        <f>E161*F161</f>
        <v>0</v>
      </c>
      <c r="H161"/>
      <c r="I161"/>
      <c r="O161" s="145">
        <v>2</v>
      </c>
      <c r="AA161" s="125">
        <v>1</v>
      </c>
      <c r="AB161" s="125">
        <v>7</v>
      </c>
      <c r="AC161" s="125">
        <v>7</v>
      </c>
      <c r="AZ161" s="125">
        <v>2</v>
      </c>
      <c r="BA161" s="125">
        <f>IF(AZ161=1,G161,0)</f>
        <v>0</v>
      </c>
      <c r="BB161" s="125">
        <f>IF(AZ161=2,G161,0)</f>
        <v>0</v>
      </c>
      <c r="BC161" s="125">
        <f>IF(AZ161=3,G161,0)</f>
        <v>0</v>
      </c>
      <c r="BD161" s="125">
        <f>IF(AZ161=4,G161,0)</f>
        <v>0</v>
      </c>
      <c r="BE161" s="125">
        <f>IF(AZ161=5,G161,0)</f>
        <v>0</v>
      </c>
      <c r="CA161" s="152">
        <v>1</v>
      </c>
      <c r="CB161" s="152">
        <v>7</v>
      </c>
      <c r="CZ161" s="125">
        <v>0</v>
      </c>
    </row>
    <row r="162" spans="1:104" ht="12.75">
      <c r="A162" s="146">
        <v>110</v>
      </c>
      <c r="B162" s="147" t="s">
        <v>357</v>
      </c>
      <c r="C162" s="148" t="s">
        <v>358</v>
      </c>
      <c r="D162" s="149" t="s">
        <v>95</v>
      </c>
      <c r="E162" s="150">
        <v>589.5199</v>
      </c>
      <c r="F162" s="150">
        <v>0</v>
      </c>
      <c r="G162" s="151">
        <f>E162*F162</f>
        <v>0</v>
      </c>
      <c r="H162"/>
      <c r="I162"/>
      <c r="O162" s="145">
        <v>2</v>
      </c>
      <c r="AA162" s="125">
        <v>1</v>
      </c>
      <c r="AB162" s="125">
        <v>7</v>
      </c>
      <c r="AC162" s="125">
        <v>7</v>
      </c>
      <c r="AZ162" s="125">
        <v>2</v>
      </c>
      <c r="BA162" s="125">
        <f>IF(AZ162=1,G162,0)</f>
        <v>0</v>
      </c>
      <c r="BB162" s="125">
        <f>IF(AZ162=2,G162,0)</f>
        <v>0</v>
      </c>
      <c r="BC162" s="125">
        <f>IF(AZ162=3,G162,0)</f>
        <v>0</v>
      </c>
      <c r="BD162" s="125">
        <f>IF(AZ162=4,G162,0)</f>
        <v>0</v>
      </c>
      <c r="BE162" s="125">
        <f>IF(AZ162=5,G162,0)</f>
        <v>0</v>
      </c>
      <c r="CA162" s="152">
        <v>1</v>
      </c>
      <c r="CB162" s="152">
        <v>7</v>
      </c>
      <c r="CZ162" s="125">
        <v>0</v>
      </c>
    </row>
    <row r="163" spans="1:104" ht="12.75">
      <c r="A163" s="153"/>
      <c r="B163" s="154" t="s">
        <v>118</v>
      </c>
      <c r="C163" s="155" t="str">
        <f>CONCATENATE(B160," ",C160)</f>
        <v>784 Malby</v>
      </c>
      <c r="D163" s="156"/>
      <c r="E163" s="157"/>
      <c r="F163" s="158"/>
      <c r="G163" s="159">
        <f>SUM(G160:G162)</f>
        <v>0</v>
      </c>
      <c r="H163"/>
      <c r="I163"/>
      <c r="O163" s="145">
        <v>4</v>
      </c>
      <c r="AA163"/>
      <c r="AB163"/>
      <c r="AC163"/>
      <c r="AZ163"/>
      <c r="BA163" s="160">
        <f>SUM(BA160:BA162)</f>
        <v>0</v>
      </c>
      <c r="BB163" s="160">
        <f>SUM(BB160:BB162)</f>
        <v>0</v>
      </c>
      <c r="BC163" s="160">
        <f>SUM(BC160:BC162)</f>
        <v>0</v>
      </c>
      <c r="BD163" s="160">
        <f>SUM(BD160:BD162)</f>
        <v>0</v>
      </c>
      <c r="BE163" s="160">
        <f>SUM(BE160:BE162)</f>
        <v>0</v>
      </c>
      <c r="CA163"/>
      <c r="CB163"/>
      <c r="CZ163"/>
    </row>
    <row r="164" spans="1:104" ht="12.75">
      <c r="A164" s="139" t="s">
        <v>90</v>
      </c>
      <c r="B164" s="140" t="s">
        <v>359</v>
      </c>
      <c r="C164" s="141" t="s">
        <v>360</v>
      </c>
      <c r="D164" s="142"/>
      <c r="E164" s="143"/>
      <c r="F164" s="143"/>
      <c r="G164" s="144"/>
      <c r="H164"/>
      <c r="I164"/>
      <c r="O164" s="145">
        <v>1</v>
      </c>
      <c r="AA164"/>
      <c r="AB164"/>
      <c r="AC164"/>
      <c r="AZ164"/>
      <c r="BA164"/>
      <c r="BB164"/>
      <c r="BC164"/>
      <c r="BD164"/>
      <c r="BE164"/>
      <c r="CA164"/>
      <c r="CB164"/>
      <c r="CZ164"/>
    </row>
    <row r="165" spans="1:104" ht="12.75">
      <c r="A165" s="146">
        <v>111</v>
      </c>
      <c r="B165" s="147" t="s">
        <v>361</v>
      </c>
      <c r="C165" s="148" t="s">
        <v>1027</v>
      </c>
      <c r="D165" s="149" t="s">
        <v>177</v>
      </c>
      <c r="E165" s="150">
        <v>1</v>
      </c>
      <c r="F165" s="150">
        <f>'EL'!E99</f>
        <v>0</v>
      </c>
      <c r="G165" s="151">
        <f>E165*F165</f>
        <v>0</v>
      </c>
      <c r="H165"/>
      <c r="I165"/>
      <c r="O165" s="145">
        <v>2</v>
      </c>
      <c r="AA165" s="125">
        <v>12</v>
      </c>
      <c r="AB165" s="125">
        <v>0</v>
      </c>
      <c r="AC165" s="125">
        <v>120</v>
      </c>
      <c r="AZ165" s="125">
        <v>4</v>
      </c>
      <c r="BA165" s="125">
        <f>IF(AZ165=1,G165,0)</f>
        <v>0</v>
      </c>
      <c r="BB165" s="125">
        <f>IF(AZ165=2,G165,0)</f>
        <v>0</v>
      </c>
      <c r="BC165" s="125">
        <f>IF(AZ165=3,G165,0)</f>
        <v>0</v>
      </c>
      <c r="BD165" s="125">
        <f>IF(AZ165=4,G165,0)</f>
        <v>0</v>
      </c>
      <c r="BE165" s="125">
        <f>IF(AZ165=5,G165,0)</f>
        <v>0</v>
      </c>
      <c r="CA165" s="152">
        <v>12</v>
      </c>
      <c r="CB165" s="152">
        <v>0</v>
      </c>
      <c r="CZ165" s="125">
        <v>0</v>
      </c>
    </row>
    <row r="166" spans="1:104" ht="12.75">
      <c r="A166" s="146">
        <v>112</v>
      </c>
      <c r="B166" s="147" t="s">
        <v>362</v>
      </c>
      <c r="C166" s="148" t="s">
        <v>363</v>
      </c>
      <c r="D166" s="149" t="s">
        <v>177</v>
      </c>
      <c r="E166" s="150">
        <v>1</v>
      </c>
      <c r="F166" s="150">
        <v>0</v>
      </c>
      <c r="G166" s="151">
        <f>E166*F166</f>
        <v>0</v>
      </c>
      <c r="H166"/>
      <c r="I166"/>
      <c r="O166" s="145">
        <v>2</v>
      </c>
      <c r="AA166" s="125">
        <v>12</v>
      </c>
      <c r="AB166" s="125">
        <v>0</v>
      </c>
      <c r="AC166" s="125">
        <v>121</v>
      </c>
      <c r="AZ166" s="125">
        <v>4</v>
      </c>
      <c r="BA166" s="125">
        <f>IF(AZ166=1,G166,0)</f>
        <v>0</v>
      </c>
      <c r="BB166" s="125">
        <f>IF(AZ166=2,G166,0)</f>
        <v>0</v>
      </c>
      <c r="BC166" s="125">
        <f>IF(AZ166=3,G166,0)</f>
        <v>0</v>
      </c>
      <c r="BD166" s="125">
        <f>IF(AZ166=4,G166,0)</f>
        <v>0</v>
      </c>
      <c r="BE166" s="125">
        <f>IF(AZ166=5,G166,0)</f>
        <v>0</v>
      </c>
      <c r="CA166" s="152">
        <v>12</v>
      </c>
      <c r="CB166" s="152">
        <v>0</v>
      </c>
      <c r="CZ166" s="125">
        <v>0</v>
      </c>
    </row>
    <row r="167" spans="1:104" ht="12.75">
      <c r="A167" s="153"/>
      <c r="B167" s="154" t="s">
        <v>118</v>
      </c>
      <c r="C167" s="155" t="str">
        <f>CONCATENATE(B164," ",C164)</f>
        <v>M21 Elektromontáže</v>
      </c>
      <c r="D167" s="156"/>
      <c r="E167" s="157"/>
      <c r="F167" s="158"/>
      <c r="G167" s="159">
        <f>SUM(G164:G166)</f>
        <v>0</v>
      </c>
      <c r="H167"/>
      <c r="I167"/>
      <c r="O167" s="145">
        <v>4</v>
      </c>
      <c r="AA167"/>
      <c r="AB167"/>
      <c r="AC167"/>
      <c r="AZ167"/>
      <c r="BA167" s="160">
        <f>SUM(BA164:BA166)</f>
        <v>0</v>
      </c>
      <c r="BB167" s="160">
        <f>SUM(BB164:BB166)</f>
        <v>0</v>
      </c>
      <c r="BC167" s="160">
        <f>SUM(BC164:BC166)</f>
        <v>0</v>
      </c>
      <c r="BD167" s="160">
        <f>SUM(BD164:BD166)</f>
        <v>0</v>
      </c>
      <c r="BE167" s="160">
        <f>SUM(BE164:BE166)</f>
        <v>0</v>
      </c>
      <c r="CA167"/>
      <c r="CB167"/>
      <c r="CZ167"/>
    </row>
    <row r="168" spans="1:104" ht="12.75">
      <c r="A168" s="139" t="s">
        <v>90</v>
      </c>
      <c r="B168" s="140" t="s">
        <v>364</v>
      </c>
      <c r="C168" s="141" t="s">
        <v>365</v>
      </c>
      <c r="D168" s="142"/>
      <c r="E168" s="143"/>
      <c r="F168" s="143"/>
      <c r="G168" s="144"/>
      <c r="H168"/>
      <c r="I168"/>
      <c r="O168" s="145">
        <v>1</v>
      </c>
      <c r="AA168"/>
      <c r="AB168"/>
      <c r="AC168"/>
      <c r="AZ168"/>
      <c r="BA168"/>
      <c r="BB168"/>
      <c r="BC168"/>
      <c r="BD168"/>
      <c r="BE168"/>
      <c r="CA168"/>
      <c r="CB168"/>
      <c r="CZ168"/>
    </row>
    <row r="169" spans="1:104" ht="12.75">
      <c r="A169" s="146">
        <v>113</v>
      </c>
      <c r="B169" s="147" t="s">
        <v>366</v>
      </c>
      <c r="C169" s="148" t="s">
        <v>1026</v>
      </c>
      <c r="D169" s="149" t="s">
        <v>177</v>
      </c>
      <c r="E169" s="150">
        <v>1</v>
      </c>
      <c r="F169" s="150">
        <f>SLA!E66</f>
        <v>0</v>
      </c>
      <c r="G169" s="151">
        <f>E169*F169</f>
        <v>0</v>
      </c>
      <c r="H169"/>
      <c r="I169"/>
      <c r="O169" s="145">
        <v>2</v>
      </c>
      <c r="AA169" s="125">
        <v>12</v>
      </c>
      <c r="AB169" s="125">
        <v>0</v>
      </c>
      <c r="AC169" s="125">
        <v>122</v>
      </c>
      <c r="AZ169" s="125">
        <v>4</v>
      </c>
      <c r="BA169" s="125">
        <f>IF(AZ169=1,G169,0)</f>
        <v>0</v>
      </c>
      <c r="BB169" s="125">
        <f>IF(AZ169=2,G169,0)</f>
        <v>0</v>
      </c>
      <c r="BC169" s="125">
        <f>IF(AZ169=3,G169,0)</f>
        <v>0</v>
      </c>
      <c r="BD169" s="125">
        <f>IF(AZ169=4,G169,0)</f>
        <v>0</v>
      </c>
      <c r="BE169" s="125">
        <f>IF(AZ169=5,G169,0)</f>
        <v>0</v>
      </c>
      <c r="CA169" s="152">
        <v>12</v>
      </c>
      <c r="CB169" s="152">
        <v>0</v>
      </c>
      <c r="CZ169" s="125">
        <v>0</v>
      </c>
    </row>
    <row r="170" spans="1:104" ht="12.75">
      <c r="A170" s="153"/>
      <c r="B170" s="154" t="s">
        <v>118</v>
      </c>
      <c r="C170" s="155" t="str">
        <f>CONCATENATE(B168," ",C168)</f>
        <v>M22 Montáž sdělovací a zabezp. techniky</v>
      </c>
      <c r="D170" s="156"/>
      <c r="E170" s="157"/>
      <c r="F170" s="158"/>
      <c r="G170" s="159">
        <f>SUM(G168:G169)</f>
        <v>0</v>
      </c>
      <c r="H170"/>
      <c r="I170"/>
      <c r="O170" s="145">
        <v>4</v>
      </c>
      <c r="AA170"/>
      <c r="AB170"/>
      <c r="AC170"/>
      <c r="AZ170"/>
      <c r="BA170" s="160">
        <f>SUM(BA168:BA169)</f>
        <v>0</v>
      </c>
      <c r="BB170" s="160">
        <f>SUM(BB168:BB169)</f>
        <v>0</v>
      </c>
      <c r="BC170" s="160">
        <f>SUM(BC168:BC169)</f>
        <v>0</v>
      </c>
      <c r="BD170" s="160">
        <f>SUM(BD168:BD169)</f>
        <v>0</v>
      </c>
      <c r="BE170" s="160">
        <f>SUM(BE168:BE169)</f>
        <v>0</v>
      </c>
      <c r="CA170"/>
      <c r="CB170"/>
      <c r="CZ170"/>
    </row>
    <row r="171" spans="1:104" ht="12.75">
      <c r="A171" s="139" t="s">
        <v>90</v>
      </c>
      <c r="B171" s="140" t="s">
        <v>367</v>
      </c>
      <c r="C171" s="141" t="s">
        <v>368</v>
      </c>
      <c r="D171" s="142"/>
      <c r="E171" s="143"/>
      <c r="F171" s="143"/>
      <c r="G171" s="144"/>
      <c r="O171" s="145">
        <v>1</v>
      </c>
      <c r="AA171"/>
      <c r="AB171"/>
      <c r="AC171"/>
      <c r="AZ171"/>
      <c r="BA171"/>
      <c r="BB171"/>
      <c r="BC171"/>
      <c r="BD171"/>
      <c r="BE171"/>
      <c r="CA171"/>
      <c r="CB171"/>
      <c r="CZ171"/>
    </row>
    <row r="172" spans="1:104" ht="12.75">
      <c r="A172" s="146">
        <v>114</v>
      </c>
      <c r="B172" s="147" t="s">
        <v>369</v>
      </c>
      <c r="C172" s="148" t="s">
        <v>1025</v>
      </c>
      <c r="D172" s="149" t="s">
        <v>177</v>
      </c>
      <c r="E172" s="150">
        <v>1</v>
      </c>
      <c r="F172" s="150">
        <f>VZT!F48</f>
        <v>0</v>
      </c>
      <c r="G172" s="151">
        <f>E172*F172</f>
        <v>0</v>
      </c>
      <c r="O172" s="145">
        <v>2</v>
      </c>
      <c r="AA172" s="125">
        <v>1</v>
      </c>
      <c r="AB172" s="125">
        <v>9</v>
      </c>
      <c r="AC172" s="125">
        <v>9</v>
      </c>
      <c r="AZ172" s="125">
        <v>4</v>
      </c>
      <c r="BA172" s="125">
        <f>IF(AZ172=1,G172,0)</f>
        <v>0</v>
      </c>
      <c r="BB172" s="125">
        <f>IF(AZ172=2,G172,0)</f>
        <v>0</v>
      </c>
      <c r="BC172" s="125">
        <f>IF(AZ172=3,G172,0)</f>
        <v>0</v>
      </c>
      <c r="BD172" s="125">
        <f>IF(AZ172=4,G172,0)</f>
        <v>0</v>
      </c>
      <c r="BE172" s="125">
        <f>IF(AZ172=5,G172,0)</f>
        <v>0</v>
      </c>
      <c r="CA172" s="152">
        <v>1</v>
      </c>
      <c r="CB172" s="152">
        <v>9</v>
      </c>
      <c r="CZ172" s="125">
        <v>0</v>
      </c>
    </row>
    <row r="173" spans="1:57" ht="12.75">
      <c r="A173" s="153"/>
      <c r="B173" s="154" t="s">
        <v>118</v>
      </c>
      <c r="C173" s="155" t="str">
        <f>CONCATENATE(B171," ",C171)</f>
        <v>M24 Montáže vzduchotechnických zařízení</v>
      </c>
      <c r="D173" s="156"/>
      <c r="E173" s="157"/>
      <c r="F173" s="158"/>
      <c r="G173" s="159">
        <f>SUM(G171:G172)</f>
        <v>0</v>
      </c>
      <c r="O173" s="145">
        <v>4</v>
      </c>
      <c r="BA173" s="160">
        <f>SUM(BA171:BA172)</f>
        <v>0</v>
      </c>
      <c r="BB173" s="160">
        <f>SUM(BB171:BB172)</f>
        <v>0</v>
      </c>
      <c r="BC173" s="160">
        <f>SUM(BC171:BC172)</f>
        <v>0</v>
      </c>
      <c r="BD173" s="160">
        <f>SUM(BD171:BD172)</f>
        <v>0</v>
      </c>
      <c r="BE173" s="160">
        <f>SUM(BE171:BE172)</f>
        <v>0</v>
      </c>
    </row>
  </sheetData>
  <mergeCells count="4">
    <mergeCell ref="A1:G1"/>
    <mergeCell ref="A3:B3"/>
    <mergeCell ref="A4:B4"/>
    <mergeCell ref="E4:G4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&amp;L&amp;9Zpracováno programem 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 topLeftCell="A1">
      <selection activeCell="L16" sqref="L16"/>
    </sheetView>
  </sheetViews>
  <sheetFormatPr defaultColWidth="9.00390625" defaultRowHeight="12.75"/>
  <cols>
    <col min="2" max="2" width="9.125" style="0" customWidth="1"/>
    <col min="3" max="3" width="25.875" style="0" customWidth="1"/>
    <col min="4" max="4" width="14.25390625" style="0" customWidth="1"/>
    <col min="5" max="7" width="14.875" style="0" customWidth="1"/>
  </cols>
  <sheetData>
    <row r="1" spans="1:7" ht="15.75">
      <c r="A1" s="425" t="s">
        <v>81</v>
      </c>
      <c r="B1" s="425"/>
      <c r="C1" s="425"/>
      <c r="D1" s="425"/>
      <c r="E1" s="425"/>
      <c r="F1" s="425"/>
      <c r="G1" s="425"/>
    </row>
    <row r="2" spans="1:7" ht="21.75" customHeight="1" thickBot="1">
      <c r="A2" s="126"/>
      <c r="B2" s="127"/>
      <c r="C2" s="128"/>
      <c r="D2" s="128"/>
      <c r="E2" s="129"/>
      <c r="F2" s="128"/>
      <c r="G2" s="128"/>
    </row>
    <row r="3" spans="1:7" ht="45.75" customHeight="1" thickTop="1">
      <c r="A3" s="420" t="s">
        <v>55</v>
      </c>
      <c r="B3" s="420"/>
      <c r="C3" s="406" t="str">
        <f>CONCATENATE(cislostavby," ",nazevstavby)</f>
        <v>2015-0011 REKONSTRUKCE SOCIÁLNÍCH ZAŘÍZENÍ K1,K2</v>
      </c>
      <c r="D3" s="81"/>
      <c r="E3" s="130" t="s">
        <v>82</v>
      </c>
      <c r="F3" s="407" t="s">
        <v>1005</v>
      </c>
      <c r="G3" s="132"/>
    </row>
    <row r="4" spans="1:7" ht="13.5" thickBot="1">
      <c r="A4" s="426" t="s">
        <v>58</v>
      </c>
      <c r="B4" s="426"/>
      <c r="C4" s="86" t="str">
        <f>CONCATENATE(cisloobjektu," ",nazevobjektu)</f>
        <v>K1 sociální zařízení</v>
      </c>
      <c r="D4" s="87"/>
      <c r="E4" s="427"/>
      <c r="F4" s="427"/>
      <c r="G4" s="427"/>
    </row>
    <row r="5" spans="1:7" ht="13.5" thickTop="1">
      <c r="A5" s="133"/>
      <c r="B5" s="126"/>
      <c r="C5" s="126"/>
      <c r="D5" s="126"/>
      <c r="E5" s="134"/>
      <c r="F5" s="126"/>
      <c r="G5" s="135"/>
    </row>
    <row r="6" spans="1:7" ht="12.75">
      <c r="A6" s="136" t="s">
        <v>83</v>
      </c>
      <c r="B6" s="137" t="s">
        <v>84</v>
      </c>
      <c r="C6" s="137" t="s">
        <v>85</v>
      </c>
      <c r="D6" s="137" t="s">
        <v>86</v>
      </c>
      <c r="E6" s="137" t="s">
        <v>87</v>
      </c>
      <c r="F6" s="137" t="s">
        <v>88</v>
      </c>
      <c r="G6" s="138" t="s">
        <v>89</v>
      </c>
    </row>
    <row r="7" spans="1:7" ht="12.75">
      <c r="A7" s="139" t="s">
        <v>90</v>
      </c>
      <c r="B7" s="140" t="s">
        <v>91</v>
      </c>
      <c r="C7" s="141" t="s">
        <v>92</v>
      </c>
      <c r="D7" s="142"/>
      <c r="E7" s="143"/>
      <c r="F7" s="143"/>
      <c r="G7" s="144"/>
    </row>
    <row r="8" spans="1:7" ht="21" customHeight="1">
      <c r="A8" s="146">
        <v>1</v>
      </c>
      <c r="B8" s="147" t="s">
        <v>96</v>
      </c>
      <c r="C8" s="148" t="s">
        <v>97</v>
      </c>
      <c r="D8" s="149" t="s">
        <v>98</v>
      </c>
      <c r="E8" s="150">
        <v>-2</v>
      </c>
      <c r="F8" s="150">
        <v>0</v>
      </c>
      <c r="G8" s="151">
        <f>E8*F8</f>
        <v>0</v>
      </c>
    </row>
    <row r="9" spans="1:7" ht="21" customHeight="1">
      <c r="A9" s="146">
        <v>2</v>
      </c>
      <c r="B9" s="147" t="s">
        <v>101</v>
      </c>
      <c r="C9" s="148" t="s">
        <v>102</v>
      </c>
      <c r="D9" s="149" t="s">
        <v>95</v>
      </c>
      <c r="E9" s="150">
        <v>-8.72</v>
      </c>
      <c r="F9" s="150">
        <v>0</v>
      </c>
      <c r="G9" s="151">
        <f>E9*F9</f>
        <v>0</v>
      </c>
    </row>
    <row r="10" spans="1:7" ht="21" customHeight="1">
      <c r="A10" s="146">
        <v>3</v>
      </c>
      <c r="B10" s="147" t="s">
        <v>105</v>
      </c>
      <c r="C10" s="148" t="s">
        <v>106</v>
      </c>
      <c r="D10" s="149" t="s">
        <v>95</v>
      </c>
      <c r="E10" s="150">
        <v>0.16</v>
      </c>
      <c r="F10" s="150">
        <v>0</v>
      </c>
      <c r="G10" s="151">
        <f>E10*F10</f>
        <v>0</v>
      </c>
    </row>
    <row r="11" spans="1:7" ht="21" customHeight="1">
      <c r="A11" s="146">
        <v>4</v>
      </c>
      <c r="B11" s="147" t="s">
        <v>116</v>
      </c>
      <c r="C11" s="148" t="s">
        <v>117</v>
      </c>
      <c r="D11" s="149" t="s">
        <v>95</v>
      </c>
      <c r="E11" s="150">
        <v>-3.726</v>
      </c>
      <c r="F11" s="150">
        <v>0</v>
      </c>
      <c r="G11" s="151">
        <f>E11*F11</f>
        <v>0</v>
      </c>
    </row>
    <row r="12" spans="1:7" ht="21" customHeight="1">
      <c r="A12" s="153"/>
      <c r="B12" s="154" t="s">
        <v>118</v>
      </c>
      <c r="C12" s="155" t="str">
        <f>CONCATENATE(B7," ",C7)</f>
        <v>3 Svislé a kompletní konstrukce</v>
      </c>
      <c r="D12" s="156"/>
      <c r="E12" s="157"/>
      <c r="F12" s="158"/>
      <c r="G12" s="159">
        <f>SUM(G7:G11)</f>
        <v>0</v>
      </c>
    </row>
    <row r="13" spans="1:7" ht="21" customHeight="1">
      <c r="A13" s="139" t="s">
        <v>90</v>
      </c>
      <c r="B13" s="140" t="s">
        <v>137</v>
      </c>
      <c r="C13" s="141" t="s">
        <v>138</v>
      </c>
      <c r="D13" s="142"/>
      <c r="E13" s="143"/>
      <c r="F13" s="143"/>
      <c r="G13" s="144"/>
    </row>
    <row r="14" spans="1:7" ht="21" customHeight="1">
      <c r="A14" s="146">
        <v>5</v>
      </c>
      <c r="B14" s="147" t="s">
        <v>1006</v>
      </c>
      <c r="C14" s="148" t="s">
        <v>1007</v>
      </c>
      <c r="D14" s="149" t="s">
        <v>111</v>
      </c>
      <c r="E14" s="150">
        <v>2.54</v>
      </c>
      <c r="F14" s="150">
        <v>0</v>
      </c>
      <c r="G14" s="151">
        <f>E14*F14</f>
        <v>0</v>
      </c>
    </row>
    <row r="15" spans="1:7" ht="21" customHeight="1">
      <c r="A15" s="146">
        <v>6</v>
      </c>
      <c r="B15" s="147" t="s">
        <v>139</v>
      </c>
      <c r="C15" s="148" t="s">
        <v>140</v>
      </c>
      <c r="D15" s="149" t="s">
        <v>95</v>
      </c>
      <c r="E15" s="150">
        <v>-27.166</v>
      </c>
      <c r="F15" s="150">
        <v>0</v>
      </c>
      <c r="G15" s="151">
        <f>E15*F15</f>
        <v>0</v>
      </c>
    </row>
    <row r="16" spans="1:7" ht="21" customHeight="1">
      <c r="A16" s="146">
        <v>7</v>
      </c>
      <c r="B16" s="147" t="s">
        <v>141</v>
      </c>
      <c r="C16" s="148" t="s">
        <v>142</v>
      </c>
      <c r="D16" s="149" t="s">
        <v>95</v>
      </c>
      <c r="E16" s="150">
        <v>12.366</v>
      </c>
      <c r="F16" s="150">
        <v>0</v>
      </c>
      <c r="G16" s="151">
        <f>E16*F16</f>
        <v>0</v>
      </c>
    </row>
    <row r="17" spans="1:7" ht="21" customHeight="1">
      <c r="A17" s="153"/>
      <c r="B17" s="154" t="s">
        <v>118</v>
      </c>
      <c r="C17" s="155" t="str">
        <f>CONCATENATE(B13," ",C13)</f>
        <v>61 Upravy povrchů vnitřní</v>
      </c>
      <c r="D17" s="156"/>
      <c r="E17" s="157"/>
      <c r="F17" s="158"/>
      <c r="G17" s="159">
        <f>SUM(G13:G16)</f>
        <v>0</v>
      </c>
    </row>
    <row r="18" spans="1:7" ht="21" customHeight="1">
      <c r="A18" s="139" t="s">
        <v>90</v>
      </c>
      <c r="B18" s="140" t="s">
        <v>145</v>
      </c>
      <c r="C18" s="141" t="s">
        <v>146</v>
      </c>
      <c r="D18" s="142"/>
      <c r="E18" s="143"/>
      <c r="F18" s="143"/>
      <c r="G18" s="144"/>
    </row>
    <row r="19" spans="1:7" ht="21" customHeight="1">
      <c r="A19" s="146">
        <v>8</v>
      </c>
      <c r="B19" s="147" t="s">
        <v>149</v>
      </c>
      <c r="C19" s="148" t="s">
        <v>150</v>
      </c>
      <c r="D19" s="149" t="s">
        <v>95</v>
      </c>
      <c r="E19" s="150">
        <v>0.16</v>
      </c>
      <c r="F19" s="150">
        <v>0</v>
      </c>
      <c r="G19" s="151">
        <f>E19*F19</f>
        <v>0</v>
      </c>
    </row>
    <row r="20" spans="1:7" ht="21" customHeight="1">
      <c r="A20" s="153"/>
      <c r="B20" s="154" t="s">
        <v>118</v>
      </c>
      <c r="C20" s="155" t="str">
        <f>CONCATENATE(B18," ",C18)</f>
        <v>63 Podlahy a podlahové konstrukce</v>
      </c>
      <c r="D20" s="156"/>
      <c r="E20" s="157"/>
      <c r="F20" s="158"/>
      <c r="G20" s="159">
        <f>SUM(G18:G19)</f>
        <v>0</v>
      </c>
    </row>
    <row r="21" spans="1:7" ht="21" customHeight="1">
      <c r="A21" s="139" t="s">
        <v>90</v>
      </c>
      <c r="B21" s="140" t="s">
        <v>151</v>
      </c>
      <c r="C21" s="141" t="s">
        <v>152</v>
      </c>
      <c r="D21" s="142"/>
      <c r="E21" s="143"/>
      <c r="F21" s="143"/>
      <c r="G21" s="144"/>
    </row>
    <row r="22" spans="1:7" ht="21" customHeight="1">
      <c r="A22" s="146">
        <v>9</v>
      </c>
      <c r="B22" s="147" t="s">
        <v>1008</v>
      </c>
      <c r="C22" s="148" t="s">
        <v>1009</v>
      </c>
      <c r="D22" s="149" t="s">
        <v>98</v>
      </c>
      <c r="E22" s="150">
        <v>-2</v>
      </c>
      <c r="F22" s="150">
        <v>0</v>
      </c>
      <c r="G22" s="151">
        <f>E22*F22</f>
        <v>0</v>
      </c>
    </row>
    <row r="23" spans="1:7" ht="21" customHeight="1">
      <c r="A23" s="146">
        <v>10</v>
      </c>
      <c r="B23" s="147" t="s">
        <v>1010</v>
      </c>
      <c r="C23" s="148" t="s">
        <v>1011</v>
      </c>
      <c r="D23" s="149" t="s">
        <v>98</v>
      </c>
      <c r="E23" s="150">
        <v>-2</v>
      </c>
      <c r="F23" s="150">
        <v>0</v>
      </c>
      <c r="G23" s="151">
        <f>E23*F23</f>
        <v>0</v>
      </c>
    </row>
    <row r="24" spans="1:7" ht="21" customHeight="1">
      <c r="A24" s="146">
        <v>11</v>
      </c>
      <c r="B24" s="147" t="s">
        <v>1012</v>
      </c>
      <c r="C24" s="148" t="s">
        <v>1013</v>
      </c>
      <c r="D24" s="149" t="s">
        <v>98</v>
      </c>
      <c r="E24" s="150">
        <v>2</v>
      </c>
      <c r="F24" s="150">
        <v>0</v>
      </c>
      <c r="G24" s="151">
        <f>E24*F24</f>
        <v>0</v>
      </c>
    </row>
    <row r="25" spans="1:7" ht="21" customHeight="1">
      <c r="A25" s="153"/>
      <c r="B25" s="154" t="s">
        <v>118</v>
      </c>
      <c r="C25" s="155" t="str">
        <f>CONCATENATE(B21," ",C21)</f>
        <v>64 Výplně otvorů</v>
      </c>
      <c r="D25" s="156"/>
      <c r="E25" s="157"/>
      <c r="F25" s="158"/>
      <c r="G25" s="159">
        <f>SUM(G21:G24)</f>
        <v>0</v>
      </c>
    </row>
    <row r="26" spans="1:7" ht="21" customHeight="1">
      <c r="A26" s="139" t="s">
        <v>90</v>
      </c>
      <c r="B26" s="140" t="s">
        <v>167</v>
      </c>
      <c r="C26" s="141" t="s">
        <v>168</v>
      </c>
      <c r="D26" s="142"/>
      <c r="E26" s="143"/>
      <c r="F26" s="143"/>
      <c r="G26" s="144"/>
    </row>
    <row r="27" spans="1:7" ht="21" customHeight="1">
      <c r="A27" s="146">
        <v>12</v>
      </c>
      <c r="B27" s="147" t="s">
        <v>169</v>
      </c>
      <c r="C27" s="148" t="s">
        <v>170</v>
      </c>
      <c r="D27" s="149" t="s">
        <v>95</v>
      </c>
      <c r="E27" s="150">
        <v>0.16</v>
      </c>
      <c r="F27" s="150">
        <v>0</v>
      </c>
      <c r="G27" s="151">
        <f>E27*F27</f>
        <v>0</v>
      </c>
    </row>
    <row r="28" spans="1:7" ht="21" customHeight="1">
      <c r="A28" s="153"/>
      <c r="B28" s="154" t="s">
        <v>118</v>
      </c>
      <c r="C28" s="155" t="str">
        <f>CONCATENATE(B26," ",C26)</f>
        <v>94 Lešení a stavební výtahy</v>
      </c>
      <c r="D28" s="156"/>
      <c r="E28" s="157"/>
      <c r="F28" s="158"/>
      <c r="G28" s="159">
        <f>SUM(G26:G27)</f>
        <v>0</v>
      </c>
    </row>
    <row r="29" spans="1:7" ht="21" customHeight="1">
      <c r="A29" s="139" t="s">
        <v>90</v>
      </c>
      <c r="B29" s="140" t="s">
        <v>171</v>
      </c>
      <c r="C29" s="141" t="s">
        <v>172</v>
      </c>
      <c r="D29" s="142"/>
      <c r="E29" s="143"/>
      <c r="F29" s="143"/>
      <c r="G29" s="144"/>
    </row>
    <row r="30" spans="1:7" ht="21" customHeight="1">
      <c r="A30" s="146">
        <v>13</v>
      </c>
      <c r="B30" s="147" t="s">
        <v>173</v>
      </c>
      <c r="C30" s="148" t="s">
        <v>174</v>
      </c>
      <c r="D30" s="149" t="s">
        <v>95</v>
      </c>
      <c r="E30" s="150">
        <v>0.16</v>
      </c>
      <c r="F30" s="150">
        <v>0</v>
      </c>
      <c r="G30" s="151">
        <f>E30*F30</f>
        <v>0</v>
      </c>
    </row>
    <row r="31" spans="1:7" ht="21" customHeight="1">
      <c r="A31" s="146">
        <v>14</v>
      </c>
      <c r="B31" s="147" t="s">
        <v>1014</v>
      </c>
      <c r="C31" s="148" t="s">
        <v>1015</v>
      </c>
      <c r="D31" s="149" t="s">
        <v>98</v>
      </c>
      <c r="E31" s="150">
        <v>2</v>
      </c>
      <c r="F31" s="150">
        <v>0</v>
      </c>
      <c r="G31" s="151">
        <f>E31*F31</f>
        <v>0</v>
      </c>
    </row>
    <row r="32" spans="1:7" ht="21" customHeight="1">
      <c r="A32" s="153"/>
      <c r="B32" s="154" t="s">
        <v>118</v>
      </c>
      <c r="C32" s="155" t="str">
        <f>CONCATENATE(B29," ",C29)</f>
        <v>95 Dokončovací konstrukce na pozemních stavbách</v>
      </c>
      <c r="D32" s="156"/>
      <c r="E32" s="157"/>
      <c r="F32" s="158"/>
      <c r="G32" s="159">
        <f>SUM(G29:G31)</f>
        <v>0</v>
      </c>
    </row>
    <row r="33" spans="1:7" ht="21" customHeight="1">
      <c r="A33" s="139" t="s">
        <v>90</v>
      </c>
      <c r="B33" s="140" t="s">
        <v>201</v>
      </c>
      <c r="C33" s="141" t="s">
        <v>202</v>
      </c>
      <c r="D33" s="142"/>
      <c r="E33" s="143"/>
      <c r="F33" s="143"/>
      <c r="G33" s="144"/>
    </row>
    <row r="34" spans="1:7" ht="21" customHeight="1">
      <c r="A34" s="146">
        <v>15</v>
      </c>
      <c r="B34" s="147" t="s">
        <v>1016</v>
      </c>
      <c r="C34" s="148" t="s">
        <v>1017</v>
      </c>
      <c r="D34" s="149" t="s">
        <v>98</v>
      </c>
      <c r="E34" s="150">
        <v>2</v>
      </c>
      <c r="F34" s="150">
        <v>0</v>
      </c>
      <c r="G34" s="151">
        <f>E34*F34</f>
        <v>0</v>
      </c>
    </row>
    <row r="35" spans="1:7" ht="21" customHeight="1">
      <c r="A35" s="153"/>
      <c r="B35" s="154" t="s">
        <v>118</v>
      </c>
      <c r="C35" s="155" t="str">
        <f>CONCATENATE(B33," ",C33)</f>
        <v>97 Prorážení otvorů</v>
      </c>
      <c r="D35" s="156"/>
      <c r="E35" s="157"/>
      <c r="F35" s="158"/>
      <c r="G35" s="159">
        <f>SUM(G33:G34)</f>
        <v>0</v>
      </c>
    </row>
    <row r="36" spans="1:7" ht="21" customHeight="1">
      <c r="A36" s="139" t="s">
        <v>90</v>
      </c>
      <c r="B36" s="140" t="s">
        <v>231</v>
      </c>
      <c r="C36" s="141" t="s">
        <v>232</v>
      </c>
      <c r="D36" s="142"/>
      <c r="E36" s="143"/>
      <c r="F36" s="143"/>
      <c r="G36" s="144"/>
    </row>
    <row r="37" spans="1:7" ht="21" customHeight="1">
      <c r="A37" s="146">
        <v>16</v>
      </c>
      <c r="B37" s="147" t="s">
        <v>233</v>
      </c>
      <c r="C37" s="148" t="s">
        <v>234</v>
      </c>
      <c r="D37" s="149" t="s">
        <v>136</v>
      </c>
      <c r="E37" s="150">
        <v>-1.49570616</v>
      </c>
      <c r="F37" s="150">
        <v>0</v>
      </c>
      <c r="G37" s="151">
        <f>E37*F37</f>
        <v>0</v>
      </c>
    </row>
    <row r="38" spans="1:7" ht="21" customHeight="1">
      <c r="A38" s="153"/>
      <c r="B38" s="154" t="s">
        <v>118</v>
      </c>
      <c r="C38" s="155" t="str">
        <f>CONCATENATE(B36," ",C36)</f>
        <v>99 Staveništní přesun hmot</v>
      </c>
      <c r="D38" s="156"/>
      <c r="E38" s="157"/>
      <c r="F38" s="158"/>
      <c r="G38" s="159">
        <f>SUM(G36:G37)</f>
        <v>0</v>
      </c>
    </row>
    <row r="39" spans="1:7" ht="21" customHeight="1">
      <c r="A39" s="139" t="s">
        <v>90</v>
      </c>
      <c r="B39" s="140" t="s">
        <v>242</v>
      </c>
      <c r="C39" s="141" t="s">
        <v>243</v>
      </c>
      <c r="D39" s="142"/>
      <c r="E39" s="143"/>
      <c r="F39" s="143"/>
      <c r="G39" s="144"/>
    </row>
    <row r="40" spans="1:7" ht="21" customHeight="1">
      <c r="A40" s="146">
        <v>17</v>
      </c>
      <c r="B40" s="147" t="s">
        <v>246</v>
      </c>
      <c r="C40" s="148" t="s">
        <v>247</v>
      </c>
      <c r="D40" s="149" t="s">
        <v>95</v>
      </c>
      <c r="E40" s="150">
        <v>0.16</v>
      </c>
      <c r="F40" s="150">
        <v>0</v>
      </c>
      <c r="G40" s="151">
        <f>E40*F40</f>
        <v>0</v>
      </c>
    </row>
    <row r="41" spans="1:7" ht="21" customHeight="1">
      <c r="A41" s="146">
        <v>18</v>
      </c>
      <c r="B41" s="147" t="s">
        <v>248</v>
      </c>
      <c r="C41" s="148" t="s">
        <v>249</v>
      </c>
      <c r="D41" s="149" t="s">
        <v>95</v>
      </c>
      <c r="E41" s="150">
        <v>0.16</v>
      </c>
      <c r="F41" s="150">
        <v>0</v>
      </c>
      <c r="G41" s="151">
        <f>E41*F41</f>
        <v>0</v>
      </c>
    </row>
    <row r="42" spans="1:7" ht="21" customHeight="1">
      <c r="A42" s="146">
        <v>19</v>
      </c>
      <c r="B42" s="147" t="s">
        <v>250</v>
      </c>
      <c r="C42" s="148" t="s">
        <v>251</v>
      </c>
      <c r="D42" s="149" t="s">
        <v>95</v>
      </c>
      <c r="E42" s="150">
        <v>0.176</v>
      </c>
      <c r="F42" s="150">
        <v>0</v>
      </c>
      <c r="G42" s="151">
        <f>E42*F42</f>
        <v>0</v>
      </c>
    </row>
    <row r="43" spans="1:7" ht="21" customHeight="1">
      <c r="A43" s="146">
        <v>20</v>
      </c>
      <c r="B43" s="147" t="s">
        <v>254</v>
      </c>
      <c r="C43" s="148" t="s">
        <v>255</v>
      </c>
      <c r="D43" s="149" t="s">
        <v>48</v>
      </c>
      <c r="E43" s="150"/>
      <c r="F43" s="150">
        <v>0</v>
      </c>
      <c r="G43" s="151">
        <f>E43*F43</f>
        <v>0</v>
      </c>
    </row>
    <row r="44" spans="1:7" ht="21" customHeight="1">
      <c r="A44" s="153"/>
      <c r="B44" s="154" t="s">
        <v>118</v>
      </c>
      <c r="C44" s="155" t="str">
        <f>CONCATENATE(B39," ",C39)</f>
        <v>713 Izolace tepelné</v>
      </c>
      <c r="D44" s="156"/>
      <c r="E44" s="157"/>
      <c r="F44" s="158"/>
      <c r="G44" s="159">
        <f>SUM(G39:G43)</f>
        <v>0</v>
      </c>
    </row>
    <row r="45" spans="1:7" ht="21" customHeight="1">
      <c r="A45" s="139" t="s">
        <v>90</v>
      </c>
      <c r="B45" s="140" t="s">
        <v>256</v>
      </c>
      <c r="C45" s="141" t="s">
        <v>257</v>
      </c>
      <c r="D45" s="142"/>
      <c r="E45" s="143"/>
      <c r="F45" s="143"/>
      <c r="G45" s="144"/>
    </row>
    <row r="46" spans="1:7" ht="21" customHeight="1">
      <c r="A46" s="146">
        <v>21</v>
      </c>
      <c r="B46" s="147" t="s">
        <v>268</v>
      </c>
      <c r="C46" s="148" t="s">
        <v>269</v>
      </c>
      <c r="D46" s="149" t="s">
        <v>177</v>
      </c>
      <c r="E46" s="150">
        <v>-2</v>
      </c>
      <c r="F46" s="150">
        <v>0</v>
      </c>
      <c r="G46" s="151">
        <f aca="true" t="shared" si="0" ref="G46:G51">E46*F46</f>
        <v>0</v>
      </c>
    </row>
    <row r="47" spans="1:7" ht="21" customHeight="1">
      <c r="A47" s="146">
        <v>22</v>
      </c>
      <c r="B47" s="147" t="s">
        <v>270</v>
      </c>
      <c r="C47" s="148" t="s">
        <v>271</v>
      </c>
      <c r="D47" s="149" t="s">
        <v>177</v>
      </c>
      <c r="E47" s="150">
        <v>-2</v>
      </c>
      <c r="F47" s="150">
        <v>0</v>
      </c>
      <c r="G47" s="151">
        <f t="shared" si="0"/>
        <v>0</v>
      </c>
    </row>
    <row r="48" spans="1:7" ht="21" customHeight="1">
      <c r="A48" s="146">
        <v>23</v>
      </c>
      <c r="B48" s="147" t="s">
        <v>272</v>
      </c>
      <c r="C48" s="148" t="s">
        <v>273</v>
      </c>
      <c r="D48" s="149" t="s">
        <v>177</v>
      </c>
      <c r="E48" s="150">
        <v>-2</v>
      </c>
      <c r="F48" s="150">
        <v>0</v>
      </c>
      <c r="G48" s="151">
        <f t="shared" si="0"/>
        <v>0</v>
      </c>
    </row>
    <row r="49" spans="1:7" ht="21" customHeight="1">
      <c r="A49" s="146">
        <v>24</v>
      </c>
      <c r="B49" s="147" t="s">
        <v>274</v>
      </c>
      <c r="C49" s="148" t="s">
        <v>275</v>
      </c>
      <c r="D49" s="149" t="s">
        <v>177</v>
      </c>
      <c r="E49" s="150">
        <v>-2</v>
      </c>
      <c r="F49" s="150">
        <v>0</v>
      </c>
      <c r="G49" s="151">
        <f t="shared" si="0"/>
        <v>0</v>
      </c>
    </row>
    <row r="50" spans="1:7" ht="21" customHeight="1">
      <c r="A50" s="146">
        <v>25</v>
      </c>
      <c r="B50" s="147" t="s">
        <v>276</v>
      </c>
      <c r="C50" s="148" t="s">
        <v>277</v>
      </c>
      <c r="D50" s="149" t="s">
        <v>177</v>
      </c>
      <c r="E50" s="150">
        <v>-2</v>
      </c>
      <c r="F50" s="150">
        <v>0</v>
      </c>
      <c r="G50" s="151">
        <f t="shared" si="0"/>
        <v>0</v>
      </c>
    </row>
    <row r="51" spans="1:7" ht="21" customHeight="1">
      <c r="A51" s="146">
        <v>26</v>
      </c>
      <c r="B51" s="147" t="s">
        <v>278</v>
      </c>
      <c r="C51" s="148" t="s">
        <v>279</v>
      </c>
      <c r="D51" s="149" t="s">
        <v>177</v>
      </c>
      <c r="E51" s="150">
        <v>-2</v>
      </c>
      <c r="F51" s="150">
        <v>0</v>
      </c>
      <c r="G51" s="151">
        <f t="shared" si="0"/>
        <v>0</v>
      </c>
    </row>
    <row r="52" spans="1:7" ht="21" customHeight="1">
      <c r="A52" s="153"/>
      <c r="B52" s="154" t="s">
        <v>118</v>
      </c>
      <c r="C52" s="155" t="str">
        <f>CONCATENATE(B45," ",C45)</f>
        <v>720 Zdravotechnická instalace</v>
      </c>
      <c r="D52" s="156"/>
      <c r="E52" s="157"/>
      <c r="F52" s="158"/>
      <c r="G52" s="159">
        <f>SUM(G45:G51)</f>
        <v>0</v>
      </c>
    </row>
    <row r="53" spans="1:7" ht="21" customHeight="1">
      <c r="A53" s="139" t="s">
        <v>90</v>
      </c>
      <c r="B53" s="140" t="s">
        <v>283</v>
      </c>
      <c r="C53" s="141" t="s">
        <v>284</v>
      </c>
      <c r="D53" s="142"/>
      <c r="E53" s="143"/>
      <c r="F53" s="143"/>
      <c r="G53" s="144"/>
    </row>
    <row r="54" spans="1:7" ht="21" customHeight="1">
      <c r="A54" s="146">
        <v>27</v>
      </c>
      <c r="B54" s="147" t="s">
        <v>287</v>
      </c>
      <c r="C54" s="148" t="s">
        <v>288</v>
      </c>
      <c r="D54" s="149" t="s">
        <v>177</v>
      </c>
      <c r="E54" s="150">
        <v>-2</v>
      </c>
      <c r="F54" s="150">
        <v>0</v>
      </c>
      <c r="G54" s="151">
        <f>E54*F54</f>
        <v>0</v>
      </c>
    </row>
    <row r="55" spans="1:7" ht="21" customHeight="1">
      <c r="A55" s="146">
        <v>28</v>
      </c>
      <c r="B55" s="147" t="s">
        <v>1018</v>
      </c>
      <c r="C55" s="148" t="s">
        <v>1019</v>
      </c>
      <c r="D55" s="149" t="s">
        <v>177</v>
      </c>
      <c r="E55" s="150">
        <v>2</v>
      </c>
      <c r="F55" s="150">
        <v>0</v>
      </c>
      <c r="G55" s="151">
        <f>E55*F55</f>
        <v>0</v>
      </c>
    </row>
    <row r="56" spans="1:7" ht="21" customHeight="1">
      <c r="A56" s="146">
        <v>29</v>
      </c>
      <c r="B56" s="147" t="s">
        <v>297</v>
      </c>
      <c r="C56" s="148" t="s">
        <v>298</v>
      </c>
      <c r="D56" s="149" t="s">
        <v>177</v>
      </c>
      <c r="E56" s="150">
        <v>-2</v>
      </c>
      <c r="F56" s="150">
        <v>0</v>
      </c>
      <c r="G56" s="151">
        <f>E56*F56</f>
        <v>0</v>
      </c>
    </row>
    <row r="57" spans="1:7" ht="21" customHeight="1">
      <c r="A57" s="146">
        <v>30</v>
      </c>
      <c r="B57" s="147" t="s">
        <v>303</v>
      </c>
      <c r="C57" s="148" t="s">
        <v>1020</v>
      </c>
      <c r="D57" s="149" t="s">
        <v>177</v>
      </c>
      <c r="E57" s="150">
        <v>-2</v>
      </c>
      <c r="F57" s="150">
        <v>0</v>
      </c>
      <c r="G57" s="151">
        <f>E57*F57</f>
        <v>0</v>
      </c>
    </row>
    <row r="58" spans="1:7" ht="21" customHeight="1">
      <c r="A58" s="146">
        <v>31</v>
      </c>
      <c r="B58" s="147" t="s">
        <v>309</v>
      </c>
      <c r="C58" s="148" t="s">
        <v>310</v>
      </c>
      <c r="D58" s="149" t="s">
        <v>48</v>
      </c>
      <c r="E58" s="150"/>
      <c r="F58" s="150">
        <v>0</v>
      </c>
      <c r="G58" s="151">
        <f>E58*F58</f>
        <v>0</v>
      </c>
    </row>
    <row r="59" spans="1:7" ht="21" customHeight="1">
      <c r="A59" s="153"/>
      <c r="B59" s="154" t="s">
        <v>118</v>
      </c>
      <c r="C59" s="155" t="str">
        <f>CONCATENATE(B53," ",C53)</f>
        <v>766 Konstrukce truhlářské</v>
      </c>
      <c r="D59" s="156"/>
      <c r="E59" s="157"/>
      <c r="F59" s="158"/>
      <c r="G59" s="159">
        <f>SUM(G53:G58)</f>
        <v>0</v>
      </c>
    </row>
    <row r="60" spans="1:7" ht="21" customHeight="1">
      <c r="A60" s="139" t="s">
        <v>90</v>
      </c>
      <c r="B60" s="140" t="s">
        <v>327</v>
      </c>
      <c r="C60" s="141" t="s">
        <v>328</v>
      </c>
      <c r="D60" s="142"/>
      <c r="E60" s="143"/>
      <c r="F60" s="143"/>
      <c r="G60" s="144"/>
    </row>
    <row r="61" spans="1:7" ht="21" customHeight="1">
      <c r="A61" s="146">
        <v>32</v>
      </c>
      <c r="B61" s="147" t="s">
        <v>329</v>
      </c>
      <c r="C61" s="148" t="s">
        <v>330</v>
      </c>
      <c r="D61" s="149" t="s">
        <v>95</v>
      </c>
      <c r="E61" s="150">
        <v>0.16</v>
      </c>
      <c r="F61" s="150">
        <v>0</v>
      </c>
      <c r="G61" s="151">
        <f>E61*F61</f>
        <v>0</v>
      </c>
    </row>
    <row r="62" spans="1:7" ht="21" customHeight="1">
      <c r="A62" s="146">
        <v>33</v>
      </c>
      <c r="B62" s="147" t="s">
        <v>331</v>
      </c>
      <c r="C62" s="148" t="s">
        <v>332</v>
      </c>
      <c r="D62" s="149" t="s">
        <v>95</v>
      </c>
      <c r="E62" s="150">
        <v>0.176</v>
      </c>
      <c r="F62" s="150">
        <v>0</v>
      </c>
      <c r="G62" s="151">
        <f>E62*F62</f>
        <v>0</v>
      </c>
    </row>
    <row r="63" spans="1:7" ht="21" customHeight="1">
      <c r="A63" s="146">
        <v>34</v>
      </c>
      <c r="B63" s="147" t="s">
        <v>333</v>
      </c>
      <c r="C63" s="148" t="s">
        <v>334</v>
      </c>
      <c r="D63" s="149" t="s">
        <v>48</v>
      </c>
      <c r="E63" s="150"/>
      <c r="F63" s="150">
        <v>0</v>
      </c>
      <c r="G63" s="151">
        <f>E63*F63</f>
        <v>0</v>
      </c>
    </row>
    <row r="64" spans="1:7" ht="21" customHeight="1">
      <c r="A64" s="153"/>
      <c r="B64" s="154" t="s">
        <v>118</v>
      </c>
      <c r="C64" s="155" t="str">
        <f>CONCATENATE(B60," ",C60)</f>
        <v>771 Podlahy z dlaždic a obklady</v>
      </c>
      <c r="D64" s="156"/>
      <c r="E64" s="157"/>
      <c r="F64" s="158"/>
      <c r="G64" s="159">
        <f>SUM(G60:G63)</f>
        <v>0</v>
      </c>
    </row>
    <row r="65" spans="1:7" ht="21" customHeight="1">
      <c r="A65" s="139" t="s">
        <v>90</v>
      </c>
      <c r="B65" s="140" t="s">
        <v>335</v>
      </c>
      <c r="C65" s="141" t="s">
        <v>336</v>
      </c>
      <c r="D65" s="142"/>
      <c r="E65" s="143"/>
      <c r="F65" s="143"/>
      <c r="G65" s="144"/>
    </row>
    <row r="66" spans="1:7" ht="21" customHeight="1">
      <c r="A66" s="146">
        <v>35</v>
      </c>
      <c r="B66" s="147" t="s">
        <v>337</v>
      </c>
      <c r="C66" s="148" t="s">
        <v>338</v>
      </c>
      <c r="D66" s="149" t="s">
        <v>95</v>
      </c>
      <c r="E66" s="150">
        <v>-27.166</v>
      </c>
      <c r="F66" s="150">
        <v>0</v>
      </c>
      <c r="G66" s="151">
        <f>E66*F66</f>
        <v>0</v>
      </c>
    </row>
    <row r="67" spans="1:7" ht="21" customHeight="1">
      <c r="A67" s="146">
        <v>36</v>
      </c>
      <c r="B67" s="147" t="s">
        <v>339</v>
      </c>
      <c r="C67" s="148" t="s">
        <v>340</v>
      </c>
      <c r="D67" s="149" t="s">
        <v>95</v>
      </c>
      <c r="E67" s="150">
        <v>-1.68</v>
      </c>
      <c r="F67" s="150">
        <v>0</v>
      </c>
      <c r="G67" s="151">
        <f>E67*F67</f>
        <v>0</v>
      </c>
    </row>
    <row r="68" spans="1:7" ht="21" customHeight="1">
      <c r="A68" s="146">
        <v>37</v>
      </c>
      <c r="B68" s="147" t="s">
        <v>341</v>
      </c>
      <c r="C68" s="148" t="s">
        <v>342</v>
      </c>
      <c r="D68" s="149" t="s">
        <v>98</v>
      </c>
      <c r="E68" s="150">
        <v>-49.0683</v>
      </c>
      <c r="F68" s="150">
        <v>0</v>
      </c>
      <c r="G68" s="151">
        <f>E68*F68</f>
        <v>0</v>
      </c>
    </row>
    <row r="69" spans="1:7" ht="21" customHeight="1">
      <c r="A69" s="146">
        <v>38</v>
      </c>
      <c r="B69" s="147" t="s">
        <v>343</v>
      </c>
      <c r="C69" s="148" t="s">
        <v>344</v>
      </c>
      <c r="D69" s="149" t="s">
        <v>95</v>
      </c>
      <c r="E69" s="150">
        <v>-29.8826</v>
      </c>
      <c r="F69" s="150">
        <v>0</v>
      </c>
      <c r="G69" s="151">
        <f>E69*F69</f>
        <v>0</v>
      </c>
    </row>
    <row r="70" spans="1:7" ht="21" customHeight="1">
      <c r="A70" s="146">
        <v>39</v>
      </c>
      <c r="B70" s="147" t="s">
        <v>345</v>
      </c>
      <c r="C70" s="148" t="s">
        <v>346</v>
      </c>
      <c r="D70" s="149" t="s">
        <v>48</v>
      </c>
      <c r="E70" s="150"/>
      <c r="F70" s="150">
        <v>0</v>
      </c>
      <c r="G70" s="151">
        <f>E70*F70</f>
        <v>0</v>
      </c>
    </row>
    <row r="71" spans="1:7" ht="21" customHeight="1">
      <c r="A71" s="153"/>
      <c r="B71" s="154" t="s">
        <v>118</v>
      </c>
      <c r="C71" s="155" t="str">
        <f>CONCATENATE(B65," ",C65)</f>
        <v>781 Obklady keramické</v>
      </c>
      <c r="D71" s="156"/>
      <c r="E71" s="157"/>
      <c r="F71" s="158"/>
      <c r="G71" s="159">
        <f>SUM(G65:G70)</f>
        <v>0</v>
      </c>
    </row>
    <row r="72" spans="1:7" ht="21" customHeight="1">
      <c r="A72" s="139" t="s">
        <v>90</v>
      </c>
      <c r="B72" s="140" t="s">
        <v>347</v>
      </c>
      <c r="C72" s="141" t="s">
        <v>348</v>
      </c>
      <c r="D72" s="142"/>
      <c r="E72" s="143"/>
      <c r="F72" s="143"/>
      <c r="G72" s="144"/>
    </row>
    <row r="73" spans="1:7" ht="21" customHeight="1">
      <c r="A73" s="146">
        <v>40</v>
      </c>
      <c r="B73" s="147" t="s">
        <v>349</v>
      </c>
      <c r="C73" s="148" t="s">
        <v>350</v>
      </c>
      <c r="D73" s="149" t="s">
        <v>95</v>
      </c>
      <c r="E73" s="150">
        <v>-2.8</v>
      </c>
      <c r="F73" s="150">
        <v>0</v>
      </c>
      <c r="G73" s="151">
        <f>E73*F73</f>
        <v>0</v>
      </c>
    </row>
    <row r="74" spans="1:7" ht="21" customHeight="1">
      <c r="A74" s="146">
        <v>41</v>
      </c>
      <c r="B74" s="147" t="s">
        <v>351</v>
      </c>
      <c r="C74" s="148" t="s">
        <v>352</v>
      </c>
      <c r="D74" s="149" t="s">
        <v>95</v>
      </c>
      <c r="E74" s="150">
        <v>-2.8</v>
      </c>
      <c r="F74" s="150">
        <v>0</v>
      </c>
      <c r="G74" s="151">
        <f>E74*F74</f>
        <v>0</v>
      </c>
    </row>
    <row r="75" spans="1:7" ht="21" customHeight="1">
      <c r="A75" s="153"/>
      <c r="B75" s="154" t="s">
        <v>118</v>
      </c>
      <c r="C75" s="155" t="str">
        <f>CONCATENATE(B72," ",C72)</f>
        <v>783 Nátěry</v>
      </c>
      <c r="D75" s="156"/>
      <c r="E75" s="157"/>
      <c r="F75" s="158"/>
      <c r="G75" s="159">
        <f>SUM(G72:G74)</f>
        <v>0</v>
      </c>
    </row>
    <row r="76" spans="1:7" ht="21" customHeight="1">
      <c r="A76" s="139" t="s">
        <v>90</v>
      </c>
      <c r="B76" s="140" t="s">
        <v>353</v>
      </c>
      <c r="C76" s="141" t="s">
        <v>354</v>
      </c>
      <c r="D76" s="142"/>
      <c r="E76" s="143"/>
      <c r="F76" s="143"/>
      <c r="G76" s="144"/>
    </row>
    <row r="77" spans="1:7" ht="21" customHeight="1">
      <c r="A77" s="146">
        <v>42</v>
      </c>
      <c r="B77" s="147" t="s">
        <v>357</v>
      </c>
      <c r="C77" s="148" t="s">
        <v>358</v>
      </c>
      <c r="D77" s="149" t="s">
        <v>95</v>
      </c>
      <c r="E77" s="150">
        <v>12.366</v>
      </c>
      <c r="F77" s="150">
        <v>0</v>
      </c>
      <c r="G77" s="151">
        <f>E77*F77</f>
        <v>0</v>
      </c>
    </row>
    <row r="78" spans="1:7" ht="21" customHeight="1">
      <c r="A78" s="153"/>
      <c r="B78" s="154" t="s">
        <v>118</v>
      </c>
      <c r="C78" s="155" t="str">
        <f>CONCATENATE(B76," ",C76)</f>
        <v>784 Malby</v>
      </c>
      <c r="D78" s="156"/>
      <c r="E78" s="157"/>
      <c r="F78" s="158"/>
      <c r="G78" s="159">
        <f>SUM(G76:G77)</f>
        <v>0</v>
      </c>
    </row>
    <row r="79" spans="1:7" ht="21" customHeight="1">
      <c r="A79" s="139" t="s">
        <v>90</v>
      </c>
      <c r="B79" s="140" t="s">
        <v>215</v>
      </c>
      <c r="C79" s="141" t="s">
        <v>216</v>
      </c>
      <c r="D79" s="142"/>
      <c r="E79" s="143"/>
      <c r="F79" s="143"/>
      <c r="G79" s="144"/>
    </row>
    <row r="80" spans="1:7" ht="21" customHeight="1">
      <c r="A80" s="146">
        <v>43</v>
      </c>
      <c r="B80" s="147" t="s">
        <v>217</v>
      </c>
      <c r="C80" s="148" t="s">
        <v>218</v>
      </c>
      <c r="D80" s="149" t="s">
        <v>136</v>
      </c>
      <c r="E80" s="150">
        <v>0.13816</v>
      </c>
      <c r="F80" s="150">
        <v>0</v>
      </c>
      <c r="G80" s="151">
        <f aca="true" t="shared" si="1" ref="G80:G86">E80*F80</f>
        <v>0</v>
      </c>
    </row>
    <row r="81" spans="1:7" ht="21" customHeight="1">
      <c r="A81" s="146">
        <v>44</v>
      </c>
      <c r="B81" s="147" t="s">
        <v>219</v>
      </c>
      <c r="C81" s="148" t="s">
        <v>220</v>
      </c>
      <c r="D81" s="149" t="s">
        <v>136</v>
      </c>
      <c r="E81" s="150">
        <v>0.82896</v>
      </c>
      <c r="F81" s="150">
        <v>0</v>
      </c>
      <c r="G81" s="151">
        <f t="shared" si="1"/>
        <v>0</v>
      </c>
    </row>
    <row r="82" spans="1:7" ht="21" customHeight="1">
      <c r="A82" s="146">
        <v>45</v>
      </c>
      <c r="B82" s="147" t="s">
        <v>221</v>
      </c>
      <c r="C82" s="148" t="s">
        <v>222</v>
      </c>
      <c r="D82" s="149" t="s">
        <v>136</v>
      </c>
      <c r="E82" s="150">
        <v>0.13816</v>
      </c>
      <c r="F82" s="150">
        <v>0</v>
      </c>
      <c r="G82" s="151">
        <f t="shared" si="1"/>
        <v>0</v>
      </c>
    </row>
    <row r="83" spans="1:7" ht="21" customHeight="1">
      <c r="A83" s="146">
        <v>46</v>
      </c>
      <c r="B83" s="147" t="s">
        <v>223</v>
      </c>
      <c r="C83" s="148" t="s">
        <v>224</v>
      </c>
      <c r="D83" s="149" t="s">
        <v>136</v>
      </c>
      <c r="E83" s="150">
        <v>0.13816</v>
      </c>
      <c r="F83" s="150">
        <v>0</v>
      </c>
      <c r="G83" s="151">
        <f t="shared" si="1"/>
        <v>0</v>
      </c>
    </row>
    <row r="84" spans="1:7" ht="21" customHeight="1">
      <c r="A84" s="146">
        <v>47</v>
      </c>
      <c r="B84" s="147" t="s">
        <v>225</v>
      </c>
      <c r="C84" s="148" t="s">
        <v>226</v>
      </c>
      <c r="D84" s="149" t="s">
        <v>136</v>
      </c>
      <c r="E84" s="150">
        <v>2.0724</v>
      </c>
      <c r="F84" s="150">
        <v>0</v>
      </c>
      <c r="G84" s="151">
        <f t="shared" si="1"/>
        <v>0</v>
      </c>
    </row>
    <row r="85" spans="1:7" ht="21" customHeight="1">
      <c r="A85" s="146">
        <v>48</v>
      </c>
      <c r="B85" s="147" t="s">
        <v>227</v>
      </c>
      <c r="C85" s="148" t="s">
        <v>228</v>
      </c>
      <c r="D85" s="149" t="s">
        <v>136</v>
      </c>
      <c r="E85" s="150">
        <v>0.13816</v>
      </c>
      <c r="F85" s="150">
        <v>0</v>
      </c>
      <c r="G85" s="151">
        <f t="shared" si="1"/>
        <v>0</v>
      </c>
    </row>
    <row r="86" spans="1:7" ht="21" customHeight="1">
      <c r="A86" s="146">
        <v>49</v>
      </c>
      <c r="B86" s="147" t="s">
        <v>229</v>
      </c>
      <c r="C86" s="148" t="s">
        <v>230</v>
      </c>
      <c r="D86" s="149" t="s">
        <v>136</v>
      </c>
      <c r="E86" s="150">
        <v>0.13816</v>
      </c>
      <c r="F86" s="150">
        <v>0</v>
      </c>
      <c r="G86" s="151">
        <f t="shared" si="1"/>
        <v>0</v>
      </c>
    </row>
    <row r="87" spans="1:7" ht="12.75">
      <c r="A87" s="153"/>
      <c r="B87" s="154" t="s">
        <v>118</v>
      </c>
      <c r="C87" s="155" t="str">
        <f>CONCATENATE(B79," ",C79)</f>
        <v>D96 Přesuny suti a vybouraných hmot</v>
      </c>
      <c r="D87" s="156"/>
      <c r="E87" s="157"/>
      <c r="F87" s="158"/>
      <c r="G87" s="159">
        <f>SUM(G79:G86)</f>
        <v>0</v>
      </c>
    </row>
  </sheetData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 topLeftCell="A16">
      <selection activeCell="G27" sqref="G27"/>
    </sheetView>
  </sheetViews>
  <sheetFormatPr defaultColWidth="9.00390625" defaultRowHeight="12.75"/>
  <cols>
    <col min="1" max="1" width="10.125" style="0" customWidth="1"/>
    <col min="2" max="2" width="6.25390625" style="0" customWidth="1"/>
    <col min="3" max="3" width="43.625" style="0" customWidth="1"/>
    <col min="4" max="12" width="8.75390625" style="0" customWidth="1"/>
  </cols>
  <sheetData>
    <row r="1" spans="1:12" ht="12.75">
      <c r="A1" s="162" t="s">
        <v>370</v>
      </c>
      <c r="B1" s="162"/>
      <c r="C1" s="162" t="s">
        <v>371</v>
      </c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162"/>
      <c r="B2" s="162"/>
      <c r="C2" s="162" t="s">
        <v>372</v>
      </c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">
      <c r="A4" s="431" t="s">
        <v>373</v>
      </c>
      <c r="B4" s="431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12" ht="15.7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12" ht="18">
      <c r="A6" s="434" t="s">
        <v>374</v>
      </c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</row>
    <row r="7" spans="1:12" ht="18">
      <c r="A7" s="163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.75">
      <c r="A8" s="165" t="s">
        <v>375</v>
      </c>
      <c r="B8" s="165"/>
      <c r="C8" s="166" t="s">
        <v>376</v>
      </c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.75">
      <c r="A9" s="165" t="s">
        <v>377</v>
      </c>
      <c r="B9" s="165"/>
      <c r="C9" s="166" t="s">
        <v>378</v>
      </c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3.5">
      <c r="A10" s="165"/>
      <c r="B10" s="165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18">
      <c r="A11" s="165" t="s">
        <v>379</v>
      </c>
      <c r="B11" s="165"/>
      <c r="C11" s="167" t="s">
        <v>380</v>
      </c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>
      <c r="A12" s="161"/>
      <c r="B12" s="161"/>
      <c r="C12" s="436"/>
      <c r="D12" s="429"/>
      <c r="E12" s="429"/>
      <c r="F12" s="429"/>
      <c r="G12" s="429"/>
      <c r="H12" s="429"/>
      <c r="I12" s="429"/>
      <c r="J12" s="430"/>
      <c r="K12" s="430"/>
      <c r="L12" s="161"/>
    </row>
    <row r="13" spans="1:12" ht="12.75">
      <c r="A13" s="161"/>
      <c r="B13" s="161"/>
      <c r="C13" s="436" t="s">
        <v>381</v>
      </c>
      <c r="D13" s="429"/>
      <c r="E13" s="429"/>
      <c r="F13" s="429"/>
      <c r="G13" s="429"/>
      <c r="H13" s="429"/>
      <c r="I13" s="429"/>
      <c r="J13" s="430"/>
      <c r="K13" s="430"/>
      <c r="L13" s="161"/>
    </row>
    <row r="14" spans="1:12" ht="12.75">
      <c r="A14" s="161"/>
      <c r="B14" s="161"/>
      <c r="C14" s="428"/>
      <c r="D14" s="429"/>
      <c r="E14" s="429"/>
      <c r="F14" s="429"/>
      <c r="G14" s="429"/>
      <c r="H14" s="429"/>
      <c r="I14" s="429"/>
      <c r="J14" s="430"/>
      <c r="K14" s="430"/>
      <c r="L14" s="161"/>
    </row>
    <row r="15" spans="1:12" ht="13.5" thickBot="1">
      <c r="A15" s="161"/>
      <c r="B15" s="161"/>
      <c r="C15" s="168"/>
      <c r="D15" s="169"/>
      <c r="E15" s="169"/>
      <c r="F15" s="169"/>
      <c r="G15" s="169"/>
      <c r="H15" s="169"/>
      <c r="I15" s="169"/>
      <c r="J15" s="170"/>
      <c r="K15" s="170"/>
      <c r="L15" s="161"/>
    </row>
    <row r="16" spans="1:12" ht="16.5" thickBot="1">
      <c r="A16" s="161"/>
      <c r="B16" s="161"/>
      <c r="C16" s="161"/>
      <c r="D16" s="161"/>
      <c r="E16" s="161"/>
      <c r="F16" s="437" t="s">
        <v>382</v>
      </c>
      <c r="G16" s="438"/>
      <c r="H16" s="438"/>
      <c r="I16" s="439"/>
      <c r="J16" s="440">
        <v>0</v>
      </c>
      <c r="K16" s="441"/>
      <c r="L16" s="442"/>
    </row>
    <row r="17" spans="1:12" ht="16.5" thickBot="1">
      <c r="A17" s="161"/>
      <c r="B17" s="161"/>
      <c r="C17" s="161"/>
      <c r="D17" s="161"/>
      <c r="E17" s="161"/>
      <c r="F17" s="443" t="s">
        <v>383</v>
      </c>
      <c r="G17" s="444"/>
      <c r="H17" s="444"/>
      <c r="I17" s="445"/>
      <c r="J17" s="446">
        <f>SUM(L145)</f>
        <v>0</v>
      </c>
      <c r="K17" s="447"/>
      <c r="L17" s="448"/>
    </row>
    <row r="18" spans="1:12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1:12" ht="12.75">
      <c r="A19" s="161"/>
      <c r="B19" s="161"/>
      <c r="C19" s="449" t="s">
        <v>384</v>
      </c>
      <c r="D19" s="450"/>
      <c r="E19" s="450"/>
      <c r="F19" s="450"/>
      <c r="G19" s="450"/>
      <c r="H19" s="450"/>
      <c r="I19" s="450"/>
      <c r="J19" s="450"/>
      <c r="K19" s="450"/>
      <c r="L19" s="451"/>
    </row>
    <row r="20" spans="1:12" ht="12.75">
      <c r="A20" s="161"/>
      <c r="B20" s="161"/>
      <c r="C20" s="171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1:12" ht="38.25">
      <c r="A21" s="172" t="s">
        <v>385</v>
      </c>
      <c r="B21" s="173" t="s">
        <v>386</v>
      </c>
      <c r="C21" s="174" t="s">
        <v>387</v>
      </c>
      <c r="D21" s="175" t="s">
        <v>388</v>
      </c>
      <c r="E21" s="176" t="s">
        <v>87</v>
      </c>
      <c r="F21" s="177" t="s">
        <v>389</v>
      </c>
      <c r="G21" s="177" t="s">
        <v>390</v>
      </c>
      <c r="H21" s="177" t="s">
        <v>391</v>
      </c>
      <c r="I21" s="177" t="s">
        <v>392</v>
      </c>
      <c r="J21" s="178" t="s">
        <v>393</v>
      </c>
      <c r="K21" s="177" t="s">
        <v>394</v>
      </c>
      <c r="L21" s="179" t="s">
        <v>395</v>
      </c>
    </row>
    <row r="22" spans="1:12" ht="13.5">
      <c r="A22" s="180"/>
      <c r="B22" s="180"/>
      <c r="C22" s="181"/>
      <c r="D22" s="182"/>
      <c r="E22" s="183"/>
      <c r="F22" s="183"/>
      <c r="G22" s="184"/>
      <c r="H22" s="184"/>
      <c r="I22" s="184"/>
      <c r="J22" s="185"/>
      <c r="K22" s="186"/>
      <c r="L22" s="187"/>
    </row>
    <row r="23" spans="1:12" ht="13.5">
      <c r="A23" s="188" t="s">
        <v>396</v>
      </c>
      <c r="B23" s="189"/>
      <c r="C23" s="189" t="s">
        <v>397</v>
      </c>
      <c r="D23" s="190"/>
      <c r="E23" s="191"/>
      <c r="F23" s="192"/>
      <c r="G23" s="193"/>
      <c r="H23" s="192"/>
      <c r="I23" s="193"/>
      <c r="J23" s="194"/>
      <c r="K23" s="193"/>
      <c r="L23" s="195">
        <f>SUM(K24:K32)</f>
        <v>0</v>
      </c>
    </row>
    <row r="24" spans="1:12" ht="15">
      <c r="A24" s="196" t="s">
        <v>398</v>
      </c>
      <c r="B24" s="197" t="s">
        <v>399</v>
      </c>
      <c r="C24" s="198" t="s">
        <v>400</v>
      </c>
      <c r="D24" s="199" t="s">
        <v>401</v>
      </c>
      <c r="E24" s="200">
        <v>7.6</v>
      </c>
      <c r="F24" s="201">
        <v>0</v>
      </c>
      <c r="G24" s="202">
        <f>E24*F24</f>
        <v>0</v>
      </c>
      <c r="H24" s="201">
        <v>0</v>
      </c>
      <c r="I24" s="202">
        <f aca="true" t="shared" si="0" ref="I24:I31">E24*H24</f>
        <v>0</v>
      </c>
      <c r="J24" s="203">
        <v>0</v>
      </c>
      <c r="K24" s="204">
        <f aca="true" t="shared" si="1" ref="J24:K31">+G24+I24</f>
        <v>0</v>
      </c>
      <c r="L24" s="205"/>
    </row>
    <row r="25" spans="1:12" ht="25.5">
      <c r="A25" s="196" t="s">
        <v>402</v>
      </c>
      <c r="B25" s="197" t="s">
        <v>403</v>
      </c>
      <c r="C25" s="198" t="s">
        <v>404</v>
      </c>
      <c r="D25" s="199" t="s">
        <v>401</v>
      </c>
      <c r="E25" s="200">
        <v>0.55</v>
      </c>
      <c r="F25" s="201">
        <v>0</v>
      </c>
      <c r="G25" s="202">
        <f>E25*F25</f>
        <v>0</v>
      </c>
      <c r="H25" s="201">
        <v>0</v>
      </c>
      <c r="I25" s="202">
        <f t="shared" si="0"/>
        <v>0</v>
      </c>
      <c r="J25" s="203">
        <f t="shared" si="1"/>
        <v>0</v>
      </c>
      <c r="K25" s="204">
        <f t="shared" si="1"/>
        <v>0</v>
      </c>
      <c r="L25" s="206"/>
    </row>
    <row r="26" spans="1:12" ht="25.5">
      <c r="A26" s="196" t="s">
        <v>405</v>
      </c>
      <c r="B26" s="197" t="s">
        <v>406</v>
      </c>
      <c r="C26" s="198" t="s">
        <v>407</v>
      </c>
      <c r="D26" s="199" t="s">
        <v>401</v>
      </c>
      <c r="E26" s="200">
        <v>1.4</v>
      </c>
      <c r="F26" s="201">
        <v>0</v>
      </c>
      <c r="G26" s="202">
        <f>E26*F26</f>
        <v>0</v>
      </c>
      <c r="H26" s="201">
        <v>0</v>
      </c>
      <c r="I26" s="202">
        <f t="shared" si="0"/>
        <v>0</v>
      </c>
      <c r="J26" s="203">
        <f t="shared" si="1"/>
        <v>0</v>
      </c>
      <c r="K26" s="204">
        <f t="shared" si="1"/>
        <v>0</v>
      </c>
      <c r="L26" s="206"/>
    </row>
    <row r="27" spans="1:12" ht="15">
      <c r="A27" s="196" t="s">
        <v>408</v>
      </c>
      <c r="B27" s="197" t="s">
        <v>409</v>
      </c>
      <c r="C27" s="198" t="s">
        <v>410</v>
      </c>
      <c r="D27" s="199" t="s">
        <v>401</v>
      </c>
      <c r="E27" s="200">
        <v>5.65</v>
      </c>
      <c r="F27" s="201">
        <v>0</v>
      </c>
      <c r="G27" s="202">
        <f>E27*F27</f>
        <v>0</v>
      </c>
      <c r="H27" s="201">
        <v>0</v>
      </c>
      <c r="I27" s="202">
        <f t="shared" si="0"/>
        <v>0</v>
      </c>
      <c r="J27" s="203">
        <f t="shared" si="1"/>
        <v>0</v>
      </c>
      <c r="K27" s="204">
        <f t="shared" si="1"/>
        <v>0</v>
      </c>
      <c r="L27" s="206"/>
    </row>
    <row r="28" spans="1:12" ht="25.5">
      <c r="A28" s="196" t="s">
        <v>411</v>
      </c>
      <c r="B28" s="207"/>
      <c r="C28" s="198" t="s">
        <v>412</v>
      </c>
      <c r="D28" s="199" t="s">
        <v>401</v>
      </c>
      <c r="E28" s="200">
        <v>5.65</v>
      </c>
      <c r="F28" s="201">
        <v>0</v>
      </c>
      <c r="G28" s="202">
        <f aca="true" t="shared" si="2" ref="G28:G31">E28*F28</f>
        <v>0</v>
      </c>
      <c r="H28" s="201">
        <v>0</v>
      </c>
      <c r="I28" s="202">
        <f t="shared" si="0"/>
        <v>0</v>
      </c>
      <c r="J28" s="203">
        <f t="shared" si="1"/>
        <v>0</v>
      </c>
      <c r="K28" s="204">
        <f t="shared" si="1"/>
        <v>0</v>
      </c>
      <c r="L28" s="206"/>
    </row>
    <row r="29" spans="1:12" ht="25.5">
      <c r="A29" s="196" t="s">
        <v>413</v>
      </c>
      <c r="B29" s="197" t="s">
        <v>414</v>
      </c>
      <c r="C29" s="198" t="s">
        <v>415</v>
      </c>
      <c r="D29" s="199" t="s">
        <v>401</v>
      </c>
      <c r="E29" s="200">
        <v>1.95</v>
      </c>
      <c r="F29" s="201">
        <v>0</v>
      </c>
      <c r="G29" s="202">
        <f t="shared" si="2"/>
        <v>0</v>
      </c>
      <c r="H29" s="201">
        <v>0</v>
      </c>
      <c r="I29" s="202">
        <f t="shared" si="0"/>
        <v>0</v>
      </c>
      <c r="J29" s="203">
        <v>0</v>
      </c>
      <c r="K29" s="204">
        <f t="shared" si="1"/>
        <v>0</v>
      </c>
      <c r="L29" s="206"/>
    </row>
    <row r="30" spans="1:12" ht="25.5">
      <c r="A30" s="196" t="s">
        <v>416</v>
      </c>
      <c r="B30" s="197"/>
      <c r="C30" s="198" t="s">
        <v>417</v>
      </c>
      <c r="D30" s="199" t="s">
        <v>401</v>
      </c>
      <c r="E30" s="200">
        <v>9.75</v>
      </c>
      <c r="F30" s="201">
        <v>0</v>
      </c>
      <c r="G30" s="202">
        <f t="shared" si="2"/>
        <v>0</v>
      </c>
      <c r="H30" s="201">
        <v>0</v>
      </c>
      <c r="I30" s="202">
        <f t="shared" si="0"/>
        <v>0</v>
      </c>
      <c r="J30" s="203">
        <f t="shared" si="1"/>
        <v>0</v>
      </c>
      <c r="K30" s="204">
        <f t="shared" si="1"/>
        <v>0</v>
      </c>
      <c r="L30" s="206"/>
    </row>
    <row r="31" spans="1:12" ht="15">
      <c r="A31" s="196" t="s">
        <v>418</v>
      </c>
      <c r="B31" s="197" t="s">
        <v>414</v>
      </c>
      <c r="C31" s="198" t="s">
        <v>419</v>
      </c>
      <c r="D31" s="199" t="s">
        <v>401</v>
      </c>
      <c r="E31" s="200">
        <v>1.95</v>
      </c>
      <c r="F31" s="201">
        <v>0</v>
      </c>
      <c r="G31" s="202">
        <f t="shared" si="2"/>
        <v>0</v>
      </c>
      <c r="H31" s="201">
        <v>0</v>
      </c>
      <c r="I31" s="202">
        <f t="shared" si="0"/>
        <v>0</v>
      </c>
      <c r="J31" s="203">
        <f t="shared" si="1"/>
        <v>0</v>
      </c>
      <c r="K31" s="204">
        <f t="shared" si="1"/>
        <v>0</v>
      </c>
      <c r="L31" s="206"/>
    </row>
    <row r="32" spans="1:12" ht="15">
      <c r="A32" s="196" t="s">
        <v>420</v>
      </c>
      <c r="B32" s="197"/>
      <c r="C32" s="198" t="s">
        <v>421</v>
      </c>
      <c r="D32" s="199" t="s">
        <v>422</v>
      </c>
      <c r="E32" s="200">
        <v>12</v>
      </c>
      <c r="F32" s="201">
        <v>0</v>
      </c>
      <c r="G32" s="202">
        <f>E32*F32</f>
        <v>0</v>
      </c>
      <c r="H32" s="201">
        <v>0</v>
      </c>
      <c r="I32" s="202">
        <f>E32*H32</f>
        <v>0</v>
      </c>
      <c r="J32" s="203">
        <f>+F32+H32</f>
        <v>0</v>
      </c>
      <c r="K32" s="204">
        <f>+G32+I32</f>
        <v>0</v>
      </c>
      <c r="L32" s="206"/>
    </row>
    <row r="33" spans="1:12" ht="13.5">
      <c r="A33" s="180"/>
      <c r="B33" s="180"/>
      <c r="C33" s="181"/>
      <c r="D33" s="182"/>
      <c r="E33" s="183"/>
      <c r="F33" s="183"/>
      <c r="G33" s="184"/>
      <c r="H33" s="184"/>
      <c r="I33" s="184"/>
      <c r="J33" s="185"/>
      <c r="K33" s="186"/>
      <c r="L33" s="187"/>
    </row>
    <row r="34" spans="1:12" ht="13.5">
      <c r="A34" s="180"/>
      <c r="B34" s="180"/>
      <c r="C34" s="181"/>
      <c r="D34" s="182"/>
      <c r="E34" s="183"/>
      <c r="F34" s="183"/>
      <c r="G34" s="184"/>
      <c r="H34" s="184"/>
      <c r="I34" s="184"/>
      <c r="J34" s="185"/>
      <c r="K34" s="186"/>
      <c r="L34" s="208"/>
    </row>
    <row r="35" spans="1:12" ht="13.5">
      <c r="A35" s="188" t="s">
        <v>423</v>
      </c>
      <c r="B35" s="189"/>
      <c r="C35" s="189" t="s">
        <v>424</v>
      </c>
      <c r="D35" s="190"/>
      <c r="E35" s="191"/>
      <c r="F35" s="192"/>
      <c r="G35" s="193"/>
      <c r="H35" s="192"/>
      <c r="I35" s="193"/>
      <c r="J35" s="194"/>
      <c r="K35" s="193"/>
      <c r="L35" s="195">
        <f>SUM(K36:K65)</f>
        <v>0</v>
      </c>
    </row>
    <row r="36" spans="1:12" ht="12.75">
      <c r="A36" s="209" t="s">
        <v>425</v>
      </c>
      <c r="B36" s="210"/>
      <c r="C36" s="211" t="s">
        <v>426</v>
      </c>
      <c r="D36" s="212" t="s">
        <v>111</v>
      </c>
      <c r="E36" s="213">
        <v>80</v>
      </c>
      <c r="F36" s="214">
        <v>0</v>
      </c>
      <c r="G36" s="215">
        <f aca="true" t="shared" si="3" ref="G36:G65">E36*F36</f>
        <v>0</v>
      </c>
      <c r="H36" s="214">
        <v>0</v>
      </c>
      <c r="I36" s="215">
        <f aca="true" t="shared" si="4" ref="I36:I65">E36*H36</f>
        <v>0</v>
      </c>
      <c r="J36" s="216">
        <f aca="true" t="shared" si="5" ref="J36:K45">+F36+H36</f>
        <v>0</v>
      </c>
      <c r="K36" s="217">
        <f t="shared" si="5"/>
        <v>0</v>
      </c>
      <c r="L36" s="205"/>
    </row>
    <row r="37" spans="1:12" ht="12.75">
      <c r="A37" s="196" t="s">
        <v>427</v>
      </c>
      <c r="B37" s="197"/>
      <c r="C37" s="198" t="s">
        <v>428</v>
      </c>
      <c r="D37" s="199" t="s">
        <v>111</v>
      </c>
      <c r="E37" s="200">
        <v>16</v>
      </c>
      <c r="F37" s="201">
        <v>0</v>
      </c>
      <c r="G37" s="202">
        <f t="shared" si="3"/>
        <v>0</v>
      </c>
      <c r="H37" s="201">
        <v>0</v>
      </c>
      <c r="I37" s="202">
        <f t="shared" si="4"/>
        <v>0</v>
      </c>
      <c r="J37" s="203">
        <f t="shared" si="5"/>
        <v>0</v>
      </c>
      <c r="K37" s="204">
        <f t="shared" si="5"/>
        <v>0</v>
      </c>
      <c r="L37" s="206"/>
    </row>
    <row r="38" spans="1:12" ht="12.75">
      <c r="A38" s="196" t="s">
        <v>429</v>
      </c>
      <c r="B38" s="197"/>
      <c r="C38" s="198" t="s">
        <v>430</v>
      </c>
      <c r="D38" s="199" t="s">
        <v>111</v>
      </c>
      <c r="E38" s="200">
        <v>200</v>
      </c>
      <c r="F38" s="201">
        <v>0</v>
      </c>
      <c r="G38" s="202">
        <f>E38*F38</f>
        <v>0</v>
      </c>
      <c r="H38" s="201">
        <v>0</v>
      </c>
      <c r="I38" s="202">
        <f>E38*H38</f>
        <v>0</v>
      </c>
      <c r="J38" s="203">
        <f t="shared" si="5"/>
        <v>0</v>
      </c>
      <c r="K38" s="204">
        <f t="shared" si="5"/>
        <v>0</v>
      </c>
      <c r="L38" s="206"/>
    </row>
    <row r="39" spans="1:12" ht="12.75">
      <c r="A39" s="196" t="s">
        <v>431</v>
      </c>
      <c r="B39" s="197"/>
      <c r="C39" s="198" t="s">
        <v>432</v>
      </c>
      <c r="D39" s="199" t="s">
        <v>111</v>
      </c>
      <c r="E39" s="200">
        <v>70</v>
      </c>
      <c r="F39" s="201">
        <v>0</v>
      </c>
      <c r="G39" s="202">
        <f>E39*F39</f>
        <v>0</v>
      </c>
      <c r="H39" s="201">
        <v>0</v>
      </c>
      <c r="I39" s="202">
        <f>E39*H39</f>
        <v>0</v>
      </c>
      <c r="J39" s="203">
        <f>+F39+H39</f>
        <v>0</v>
      </c>
      <c r="K39" s="204">
        <f t="shared" si="5"/>
        <v>0</v>
      </c>
      <c r="L39" s="206"/>
    </row>
    <row r="40" spans="1:12" ht="12.75">
      <c r="A40" s="218" t="s">
        <v>433</v>
      </c>
      <c r="B40" s="197"/>
      <c r="C40" s="198" t="s">
        <v>434</v>
      </c>
      <c r="D40" s="199" t="s">
        <v>177</v>
      </c>
      <c r="E40" s="200">
        <v>12</v>
      </c>
      <c r="F40" s="201">
        <v>0</v>
      </c>
      <c r="G40" s="202">
        <f>E40*F40</f>
        <v>0</v>
      </c>
      <c r="H40" s="201">
        <v>0</v>
      </c>
      <c r="I40" s="202">
        <f>E40*H40</f>
        <v>0</v>
      </c>
      <c r="J40" s="203">
        <f>+F40+H40</f>
        <v>0</v>
      </c>
      <c r="K40" s="204">
        <f t="shared" si="5"/>
        <v>0</v>
      </c>
      <c r="L40" s="206"/>
    </row>
    <row r="41" spans="1:12" ht="12.75">
      <c r="A41" s="218" t="s">
        <v>435</v>
      </c>
      <c r="B41" s="197" t="s">
        <v>436</v>
      </c>
      <c r="C41" s="198" t="s">
        <v>437</v>
      </c>
      <c r="D41" s="199" t="s">
        <v>111</v>
      </c>
      <c r="E41" s="200">
        <v>2</v>
      </c>
      <c r="F41" s="201">
        <v>0</v>
      </c>
      <c r="G41" s="202">
        <f>E41*F41</f>
        <v>0</v>
      </c>
      <c r="H41" s="201">
        <v>0</v>
      </c>
      <c r="I41" s="202">
        <f>E41*H41</f>
        <v>0</v>
      </c>
      <c r="J41" s="203">
        <f t="shared" si="5"/>
        <v>0</v>
      </c>
      <c r="K41" s="204">
        <f t="shared" si="5"/>
        <v>0</v>
      </c>
      <c r="L41" s="206"/>
    </row>
    <row r="42" spans="1:12" ht="12.75">
      <c r="A42" s="196" t="s">
        <v>438</v>
      </c>
      <c r="B42" s="197" t="s">
        <v>436</v>
      </c>
      <c r="C42" s="198" t="s">
        <v>439</v>
      </c>
      <c r="D42" s="199" t="s">
        <v>111</v>
      </c>
      <c r="E42" s="200">
        <v>110</v>
      </c>
      <c r="F42" s="201">
        <v>0</v>
      </c>
      <c r="G42" s="202">
        <f t="shared" si="3"/>
        <v>0</v>
      </c>
      <c r="H42" s="201">
        <v>0</v>
      </c>
      <c r="I42" s="202">
        <f t="shared" si="4"/>
        <v>0</v>
      </c>
      <c r="J42" s="203">
        <f>+F42+H42</f>
        <v>0</v>
      </c>
      <c r="K42" s="204">
        <f t="shared" si="5"/>
        <v>0</v>
      </c>
      <c r="L42" s="206"/>
    </row>
    <row r="43" spans="1:12" ht="12.75">
      <c r="A43" s="196" t="s">
        <v>440</v>
      </c>
      <c r="B43" s="197" t="s">
        <v>436</v>
      </c>
      <c r="C43" s="198" t="s">
        <v>441</v>
      </c>
      <c r="D43" s="199" t="s">
        <v>111</v>
      </c>
      <c r="E43" s="200">
        <v>23</v>
      </c>
      <c r="F43" s="201">
        <v>0</v>
      </c>
      <c r="G43" s="202">
        <f t="shared" si="3"/>
        <v>0</v>
      </c>
      <c r="H43" s="201">
        <v>0</v>
      </c>
      <c r="I43" s="202">
        <f t="shared" si="4"/>
        <v>0</v>
      </c>
      <c r="J43" s="203">
        <f>+F43+H43</f>
        <v>0</v>
      </c>
      <c r="K43" s="204">
        <f t="shared" si="5"/>
        <v>0</v>
      </c>
      <c r="L43" s="206"/>
    </row>
    <row r="44" spans="1:12" ht="12.75">
      <c r="A44" s="196" t="s">
        <v>442</v>
      </c>
      <c r="B44" s="197" t="s">
        <v>436</v>
      </c>
      <c r="C44" s="198" t="s">
        <v>443</v>
      </c>
      <c r="D44" s="199" t="s">
        <v>111</v>
      </c>
      <c r="E44" s="200">
        <v>310</v>
      </c>
      <c r="F44" s="201">
        <v>0</v>
      </c>
      <c r="G44" s="202">
        <f t="shared" si="3"/>
        <v>0</v>
      </c>
      <c r="H44" s="201">
        <v>0</v>
      </c>
      <c r="I44" s="202">
        <f t="shared" si="4"/>
        <v>0</v>
      </c>
      <c r="J44" s="203">
        <f>+F44+H44</f>
        <v>0</v>
      </c>
      <c r="K44" s="204">
        <f t="shared" si="5"/>
        <v>0</v>
      </c>
      <c r="L44" s="206"/>
    </row>
    <row r="45" spans="1:12" ht="12.75">
      <c r="A45" s="196" t="s">
        <v>444</v>
      </c>
      <c r="B45" s="197" t="s">
        <v>445</v>
      </c>
      <c r="C45" s="198" t="s">
        <v>446</v>
      </c>
      <c r="D45" s="199" t="s">
        <v>111</v>
      </c>
      <c r="E45" s="200">
        <v>10</v>
      </c>
      <c r="F45" s="201">
        <v>0</v>
      </c>
      <c r="G45" s="202">
        <f t="shared" si="3"/>
        <v>0</v>
      </c>
      <c r="H45" s="201">
        <v>0</v>
      </c>
      <c r="I45" s="202">
        <f t="shared" si="4"/>
        <v>0</v>
      </c>
      <c r="J45" s="203">
        <f>+F45+H45</f>
        <v>0</v>
      </c>
      <c r="K45" s="204">
        <f t="shared" si="5"/>
        <v>0</v>
      </c>
      <c r="L45" s="206"/>
    </row>
    <row r="46" spans="1:12" ht="25.5">
      <c r="A46" s="218" t="s">
        <v>447</v>
      </c>
      <c r="B46" s="197" t="s">
        <v>448</v>
      </c>
      <c r="C46" s="198" t="s">
        <v>449</v>
      </c>
      <c r="D46" s="199" t="s">
        <v>111</v>
      </c>
      <c r="E46" s="200">
        <v>60</v>
      </c>
      <c r="F46" s="201">
        <v>0</v>
      </c>
      <c r="G46" s="202">
        <f>E46*F46</f>
        <v>0</v>
      </c>
      <c r="H46" s="201">
        <v>0</v>
      </c>
      <c r="I46" s="202">
        <f>E46*H46</f>
        <v>0</v>
      </c>
      <c r="J46" s="203">
        <f aca="true" t="shared" si="6" ref="J46:K61">+F46+H46</f>
        <v>0</v>
      </c>
      <c r="K46" s="204">
        <f t="shared" si="6"/>
        <v>0</v>
      </c>
      <c r="L46" s="206"/>
    </row>
    <row r="47" spans="1:12" ht="12.75">
      <c r="A47" s="196" t="s">
        <v>450</v>
      </c>
      <c r="B47" s="197"/>
      <c r="C47" s="198" t="s">
        <v>451</v>
      </c>
      <c r="D47" s="199" t="s">
        <v>177</v>
      </c>
      <c r="E47" s="200">
        <v>102</v>
      </c>
      <c r="F47" s="201">
        <v>0</v>
      </c>
      <c r="G47" s="202">
        <f t="shared" si="3"/>
        <v>0</v>
      </c>
      <c r="H47" s="201">
        <v>0</v>
      </c>
      <c r="I47" s="202">
        <f t="shared" si="4"/>
        <v>0</v>
      </c>
      <c r="J47" s="203">
        <f t="shared" si="6"/>
        <v>0</v>
      </c>
      <c r="K47" s="204">
        <f t="shared" si="6"/>
        <v>0</v>
      </c>
      <c r="L47" s="206"/>
    </row>
    <row r="48" spans="1:12" ht="12.75">
      <c r="A48" s="196" t="s">
        <v>452</v>
      </c>
      <c r="B48" s="197"/>
      <c r="C48" s="198" t="s">
        <v>453</v>
      </c>
      <c r="D48" s="199" t="s">
        <v>177</v>
      </c>
      <c r="E48" s="200">
        <v>51</v>
      </c>
      <c r="F48" s="201">
        <v>0</v>
      </c>
      <c r="G48" s="202">
        <f t="shared" si="3"/>
        <v>0</v>
      </c>
      <c r="H48" s="201">
        <v>0</v>
      </c>
      <c r="I48" s="202">
        <f t="shared" si="4"/>
        <v>0</v>
      </c>
      <c r="J48" s="203">
        <f t="shared" si="6"/>
        <v>0</v>
      </c>
      <c r="K48" s="204">
        <f t="shared" si="6"/>
        <v>0</v>
      </c>
      <c r="L48" s="206"/>
    </row>
    <row r="49" spans="1:12" ht="25.5">
      <c r="A49" s="196" t="s">
        <v>454</v>
      </c>
      <c r="B49" s="197" t="s">
        <v>455</v>
      </c>
      <c r="C49" s="198" t="s">
        <v>456</v>
      </c>
      <c r="D49" s="199" t="s">
        <v>457</v>
      </c>
      <c r="E49" s="200">
        <v>7</v>
      </c>
      <c r="F49" s="201">
        <v>0</v>
      </c>
      <c r="G49" s="202">
        <f t="shared" si="3"/>
        <v>0</v>
      </c>
      <c r="H49" s="201">
        <v>0</v>
      </c>
      <c r="I49" s="202">
        <f t="shared" si="4"/>
        <v>0</v>
      </c>
      <c r="J49" s="203">
        <f t="shared" si="6"/>
        <v>0</v>
      </c>
      <c r="K49" s="204">
        <f t="shared" si="6"/>
        <v>0</v>
      </c>
      <c r="L49" s="206"/>
    </row>
    <row r="50" spans="1:12" ht="25.5">
      <c r="A50" s="196" t="s">
        <v>458</v>
      </c>
      <c r="B50" s="197" t="s">
        <v>455</v>
      </c>
      <c r="C50" s="198" t="s">
        <v>459</v>
      </c>
      <c r="D50" s="199" t="s">
        <v>457</v>
      </c>
      <c r="E50" s="200">
        <v>1</v>
      </c>
      <c r="F50" s="201">
        <v>0</v>
      </c>
      <c r="G50" s="202">
        <f>E50*F50</f>
        <v>0</v>
      </c>
      <c r="H50" s="201">
        <v>0</v>
      </c>
      <c r="I50" s="202">
        <f>E50*H50</f>
        <v>0</v>
      </c>
      <c r="J50" s="203">
        <f>+F50+H50</f>
        <v>0</v>
      </c>
      <c r="K50" s="204">
        <f>+G50+I50</f>
        <v>0</v>
      </c>
      <c r="L50" s="206"/>
    </row>
    <row r="51" spans="1:12" ht="25.5">
      <c r="A51" s="196" t="s">
        <v>460</v>
      </c>
      <c r="B51" s="197" t="s">
        <v>461</v>
      </c>
      <c r="C51" s="198" t="s">
        <v>462</v>
      </c>
      <c r="D51" s="199" t="s">
        <v>457</v>
      </c>
      <c r="E51" s="200">
        <v>2</v>
      </c>
      <c r="F51" s="201">
        <v>0</v>
      </c>
      <c r="G51" s="202">
        <f>E51*F51</f>
        <v>0</v>
      </c>
      <c r="H51" s="201">
        <v>0</v>
      </c>
      <c r="I51" s="202">
        <f>E51*H51</f>
        <v>0</v>
      </c>
      <c r="J51" s="203">
        <f t="shared" si="6"/>
        <v>0</v>
      </c>
      <c r="K51" s="204">
        <f t="shared" si="6"/>
        <v>0</v>
      </c>
      <c r="L51" s="206"/>
    </row>
    <row r="52" spans="1:12" ht="25.5">
      <c r="A52" s="196" t="s">
        <v>463</v>
      </c>
      <c r="B52" s="197" t="s">
        <v>464</v>
      </c>
      <c r="C52" s="198" t="s">
        <v>465</v>
      </c>
      <c r="D52" s="199" t="s">
        <v>457</v>
      </c>
      <c r="E52" s="200">
        <v>2</v>
      </c>
      <c r="F52" s="201">
        <v>0</v>
      </c>
      <c r="G52" s="202">
        <f>E52*F52</f>
        <v>0</v>
      </c>
      <c r="H52" s="201">
        <v>0</v>
      </c>
      <c r="I52" s="202">
        <f>E52*H52</f>
        <v>0</v>
      </c>
      <c r="J52" s="203">
        <f t="shared" si="6"/>
        <v>0</v>
      </c>
      <c r="K52" s="204">
        <f t="shared" si="6"/>
        <v>0</v>
      </c>
      <c r="L52" s="206"/>
    </row>
    <row r="53" spans="1:12" ht="12.75">
      <c r="A53" s="196" t="s">
        <v>466</v>
      </c>
      <c r="B53" s="197" t="s">
        <v>467</v>
      </c>
      <c r="C53" s="198" t="s">
        <v>468</v>
      </c>
      <c r="D53" s="199" t="s">
        <v>457</v>
      </c>
      <c r="E53" s="200">
        <v>1</v>
      </c>
      <c r="F53" s="201">
        <v>0</v>
      </c>
      <c r="G53" s="202">
        <f>E53*F53</f>
        <v>0</v>
      </c>
      <c r="H53" s="201">
        <v>0</v>
      </c>
      <c r="I53" s="202">
        <f>E53*H53</f>
        <v>0</v>
      </c>
      <c r="J53" s="203">
        <f>+F53+H53</f>
        <v>0</v>
      </c>
      <c r="K53" s="204">
        <f t="shared" si="6"/>
        <v>0</v>
      </c>
      <c r="L53" s="206"/>
    </row>
    <row r="54" spans="1:12" ht="12.75">
      <c r="A54" s="196" t="s">
        <v>469</v>
      </c>
      <c r="B54" s="197" t="s">
        <v>470</v>
      </c>
      <c r="C54" s="198" t="s">
        <v>471</v>
      </c>
      <c r="D54" s="199" t="s">
        <v>177</v>
      </c>
      <c r="E54" s="200">
        <v>1</v>
      </c>
      <c r="F54" s="201">
        <v>0</v>
      </c>
      <c r="G54" s="202">
        <f t="shared" si="3"/>
        <v>0</v>
      </c>
      <c r="H54" s="201">
        <v>0</v>
      </c>
      <c r="I54" s="202">
        <f t="shared" si="4"/>
        <v>0</v>
      </c>
      <c r="J54" s="203">
        <f t="shared" si="6"/>
        <v>0</v>
      </c>
      <c r="K54" s="204">
        <f t="shared" si="6"/>
        <v>0</v>
      </c>
      <c r="L54" s="206"/>
    </row>
    <row r="55" spans="1:12" ht="12.75">
      <c r="A55" s="196" t="s">
        <v>472</v>
      </c>
      <c r="B55" s="197" t="s">
        <v>470</v>
      </c>
      <c r="C55" s="198" t="s">
        <v>473</v>
      </c>
      <c r="D55" s="199" t="s">
        <v>177</v>
      </c>
      <c r="E55" s="200">
        <v>59</v>
      </c>
      <c r="F55" s="201">
        <v>0</v>
      </c>
      <c r="G55" s="202">
        <f t="shared" si="3"/>
        <v>0</v>
      </c>
      <c r="H55" s="201">
        <v>0</v>
      </c>
      <c r="I55" s="202">
        <f t="shared" si="4"/>
        <v>0</v>
      </c>
      <c r="J55" s="203">
        <f t="shared" si="6"/>
        <v>0</v>
      </c>
      <c r="K55" s="204">
        <f t="shared" si="6"/>
        <v>0</v>
      </c>
      <c r="L55" s="206"/>
    </row>
    <row r="56" spans="1:12" ht="12.75">
      <c r="A56" s="196" t="s">
        <v>474</v>
      </c>
      <c r="B56" s="197"/>
      <c r="C56" s="198" t="s">
        <v>475</v>
      </c>
      <c r="D56" s="199" t="s">
        <v>177</v>
      </c>
      <c r="E56" s="200">
        <v>15</v>
      </c>
      <c r="F56" s="201">
        <v>0</v>
      </c>
      <c r="G56" s="202">
        <f>E56*F56</f>
        <v>0</v>
      </c>
      <c r="H56" s="201">
        <v>0</v>
      </c>
      <c r="I56" s="202">
        <f>E56*H56</f>
        <v>0</v>
      </c>
      <c r="J56" s="203">
        <f>+F56+H56</f>
        <v>0</v>
      </c>
      <c r="K56" s="204">
        <f t="shared" si="6"/>
        <v>0</v>
      </c>
      <c r="L56" s="206"/>
    </row>
    <row r="57" spans="1:12" ht="12.75">
      <c r="A57" s="196" t="s">
        <v>476</v>
      </c>
      <c r="B57" s="197"/>
      <c r="C57" s="198" t="s">
        <v>477</v>
      </c>
      <c r="D57" s="199" t="s">
        <v>177</v>
      </c>
      <c r="E57" s="200">
        <v>3</v>
      </c>
      <c r="F57" s="201">
        <v>0</v>
      </c>
      <c r="G57" s="202">
        <f t="shared" si="3"/>
        <v>0</v>
      </c>
      <c r="H57" s="201">
        <v>0</v>
      </c>
      <c r="I57" s="202">
        <f t="shared" si="4"/>
        <v>0</v>
      </c>
      <c r="J57" s="203">
        <f t="shared" si="6"/>
        <v>0</v>
      </c>
      <c r="K57" s="204">
        <f t="shared" si="6"/>
        <v>0</v>
      </c>
      <c r="L57" s="206"/>
    </row>
    <row r="58" spans="1:12" ht="12.75">
      <c r="A58" s="196" t="s">
        <v>478</v>
      </c>
      <c r="B58" s="219"/>
      <c r="C58" s="220" t="s">
        <v>479</v>
      </c>
      <c r="D58" s="199" t="s">
        <v>177</v>
      </c>
      <c r="E58" s="221">
        <v>1</v>
      </c>
      <c r="F58" s="201">
        <v>0</v>
      </c>
      <c r="G58" s="202">
        <f t="shared" si="3"/>
        <v>0</v>
      </c>
      <c r="H58" s="201">
        <v>0</v>
      </c>
      <c r="I58" s="202">
        <f t="shared" si="4"/>
        <v>0</v>
      </c>
      <c r="J58" s="203">
        <f t="shared" si="6"/>
        <v>0</v>
      </c>
      <c r="K58" s="204">
        <f t="shared" si="6"/>
        <v>0</v>
      </c>
      <c r="L58" s="206"/>
    </row>
    <row r="59" spans="1:12" ht="12.75">
      <c r="A59" s="196" t="s">
        <v>480</v>
      </c>
      <c r="B59" s="219"/>
      <c r="C59" s="220" t="s">
        <v>481</v>
      </c>
      <c r="D59" s="199" t="s">
        <v>177</v>
      </c>
      <c r="E59" s="221">
        <v>1</v>
      </c>
      <c r="F59" s="201">
        <v>0</v>
      </c>
      <c r="G59" s="202">
        <f>E59*F59</f>
        <v>0</v>
      </c>
      <c r="H59" s="201">
        <v>0</v>
      </c>
      <c r="I59" s="202">
        <f>E59*H59</f>
        <v>0</v>
      </c>
      <c r="J59" s="203">
        <f t="shared" si="6"/>
        <v>0</v>
      </c>
      <c r="K59" s="204">
        <f>+G59+I59</f>
        <v>0</v>
      </c>
      <c r="L59" s="206"/>
    </row>
    <row r="60" spans="1:12" ht="12.75">
      <c r="A60" s="196" t="s">
        <v>482</v>
      </c>
      <c r="B60" s="219"/>
      <c r="C60" s="220" t="s">
        <v>483</v>
      </c>
      <c r="D60" s="199" t="s">
        <v>111</v>
      </c>
      <c r="E60" s="221">
        <v>30</v>
      </c>
      <c r="F60" s="201">
        <v>0</v>
      </c>
      <c r="G60" s="202">
        <f t="shared" si="3"/>
        <v>0</v>
      </c>
      <c r="H60" s="201">
        <v>0</v>
      </c>
      <c r="I60" s="202">
        <f t="shared" si="4"/>
        <v>0</v>
      </c>
      <c r="J60" s="203">
        <f t="shared" si="6"/>
        <v>0</v>
      </c>
      <c r="K60" s="204">
        <f t="shared" si="6"/>
        <v>0</v>
      </c>
      <c r="L60" s="206"/>
    </row>
    <row r="61" spans="1:12" ht="12.75">
      <c r="A61" s="196" t="s">
        <v>484</v>
      </c>
      <c r="B61" s="197"/>
      <c r="C61" s="198" t="s">
        <v>485</v>
      </c>
      <c r="D61" s="199" t="s">
        <v>457</v>
      </c>
      <c r="E61" s="200">
        <v>1</v>
      </c>
      <c r="F61" s="201">
        <v>0</v>
      </c>
      <c r="G61" s="202">
        <f t="shared" si="3"/>
        <v>0</v>
      </c>
      <c r="H61" s="201">
        <v>0</v>
      </c>
      <c r="I61" s="202">
        <f t="shared" si="4"/>
        <v>0</v>
      </c>
      <c r="J61" s="203">
        <f t="shared" si="6"/>
        <v>0</v>
      </c>
      <c r="K61" s="204">
        <f t="shared" si="6"/>
        <v>0</v>
      </c>
      <c r="L61" s="206"/>
    </row>
    <row r="62" spans="1:12" ht="12.75">
      <c r="A62" s="196" t="s">
        <v>486</v>
      </c>
      <c r="B62" s="197"/>
      <c r="C62" s="198" t="s">
        <v>487</v>
      </c>
      <c r="D62" s="199" t="s">
        <v>111</v>
      </c>
      <c r="E62" s="200">
        <v>10</v>
      </c>
      <c r="F62" s="201">
        <v>0</v>
      </c>
      <c r="G62" s="202">
        <f t="shared" si="3"/>
        <v>0</v>
      </c>
      <c r="H62" s="201">
        <v>0</v>
      </c>
      <c r="I62" s="202">
        <f t="shared" si="4"/>
        <v>0</v>
      </c>
      <c r="J62" s="203">
        <f aca="true" t="shared" si="7" ref="J62:K64">+F62+H62</f>
        <v>0</v>
      </c>
      <c r="K62" s="204">
        <f t="shared" si="7"/>
        <v>0</v>
      </c>
      <c r="L62" s="206"/>
    </row>
    <row r="63" spans="1:12" ht="12.75">
      <c r="A63" s="196" t="s">
        <v>488</v>
      </c>
      <c r="B63" s="197"/>
      <c r="C63" s="198" t="s">
        <v>489</v>
      </c>
      <c r="D63" s="199" t="s">
        <v>111</v>
      </c>
      <c r="E63" s="200">
        <v>505</v>
      </c>
      <c r="F63" s="201">
        <v>0</v>
      </c>
      <c r="G63" s="202">
        <f t="shared" si="3"/>
        <v>0</v>
      </c>
      <c r="H63" s="201">
        <v>0</v>
      </c>
      <c r="I63" s="202">
        <f t="shared" si="4"/>
        <v>0</v>
      </c>
      <c r="J63" s="203">
        <f t="shared" si="7"/>
        <v>0</v>
      </c>
      <c r="K63" s="204">
        <f t="shared" si="7"/>
        <v>0</v>
      </c>
      <c r="L63" s="206"/>
    </row>
    <row r="64" spans="1:12" ht="25.5">
      <c r="A64" s="196" t="s">
        <v>490</v>
      </c>
      <c r="B64" s="197"/>
      <c r="C64" s="198" t="s">
        <v>491</v>
      </c>
      <c r="D64" s="199" t="s">
        <v>136</v>
      </c>
      <c r="E64" s="200">
        <v>5.4</v>
      </c>
      <c r="F64" s="201">
        <v>0</v>
      </c>
      <c r="G64" s="202">
        <f t="shared" si="3"/>
        <v>0</v>
      </c>
      <c r="H64" s="201">
        <v>0</v>
      </c>
      <c r="I64" s="202">
        <f t="shared" si="4"/>
        <v>0</v>
      </c>
      <c r="J64" s="203">
        <f t="shared" si="7"/>
        <v>0</v>
      </c>
      <c r="K64" s="204">
        <f t="shared" si="7"/>
        <v>0</v>
      </c>
      <c r="L64" s="206"/>
    </row>
    <row r="65" spans="1:12" ht="12.75">
      <c r="A65" s="196" t="s">
        <v>492</v>
      </c>
      <c r="B65" s="197"/>
      <c r="C65" s="198" t="s">
        <v>493</v>
      </c>
      <c r="D65" s="199" t="s">
        <v>136</v>
      </c>
      <c r="E65" s="200">
        <v>2.1</v>
      </c>
      <c r="F65" s="201">
        <v>0</v>
      </c>
      <c r="G65" s="202">
        <f t="shared" si="3"/>
        <v>0</v>
      </c>
      <c r="H65" s="201">
        <v>0</v>
      </c>
      <c r="I65" s="202">
        <f t="shared" si="4"/>
        <v>0</v>
      </c>
      <c r="J65" s="222">
        <f>+F65+H65</f>
        <v>0</v>
      </c>
      <c r="K65" s="204">
        <f>+G65+I65</f>
        <v>0</v>
      </c>
      <c r="L65" s="206"/>
    </row>
    <row r="66" spans="1:12" ht="13.5">
      <c r="A66" s="180"/>
      <c r="B66" s="180"/>
      <c r="C66" s="181"/>
      <c r="D66" s="182"/>
      <c r="E66" s="183"/>
      <c r="F66" s="183"/>
      <c r="G66" s="184"/>
      <c r="H66" s="184"/>
      <c r="I66" s="184"/>
      <c r="J66" s="185"/>
      <c r="K66" s="186"/>
      <c r="L66" s="208"/>
    </row>
    <row r="67" spans="1:12" ht="13.5">
      <c r="A67" s="180"/>
      <c r="B67" s="180"/>
      <c r="C67" s="181"/>
      <c r="D67" s="182"/>
      <c r="E67" s="183"/>
      <c r="F67" s="183"/>
      <c r="G67" s="184"/>
      <c r="H67" s="184"/>
      <c r="I67" s="184"/>
      <c r="J67" s="185"/>
      <c r="K67" s="186"/>
      <c r="L67" s="187"/>
    </row>
    <row r="68" spans="1:12" ht="13.5">
      <c r="A68" s="188" t="s">
        <v>494</v>
      </c>
      <c r="B68" s="189"/>
      <c r="C68" s="189" t="s">
        <v>495</v>
      </c>
      <c r="D68" s="190"/>
      <c r="E68" s="191"/>
      <c r="F68" s="192"/>
      <c r="G68" s="193"/>
      <c r="H68" s="192"/>
      <c r="I68" s="193"/>
      <c r="J68" s="194"/>
      <c r="K68" s="193"/>
      <c r="L68" s="195">
        <f>SUM(K69:K108)</f>
        <v>0</v>
      </c>
    </row>
    <row r="69" spans="1:12" ht="12.75">
      <c r="A69" s="196" t="s">
        <v>496</v>
      </c>
      <c r="B69" s="197"/>
      <c r="C69" s="198" t="s">
        <v>497</v>
      </c>
      <c r="D69" s="199" t="s">
        <v>111</v>
      </c>
      <c r="E69" s="200">
        <v>200</v>
      </c>
      <c r="F69" s="201">
        <v>0</v>
      </c>
      <c r="G69" s="202">
        <f aca="true" t="shared" si="8" ref="G69:G108">E69*F69</f>
        <v>0</v>
      </c>
      <c r="H69" s="201">
        <v>0</v>
      </c>
      <c r="I69" s="202">
        <f aca="true" t="shared" si="9" ref="I69:I108">E69*H69</f>
        <v>0</v>
      </c>
      <c r="J69" s="203">
        <f>+F69+H69</f>
        <v>0</v>
      </c>
      <c r="K69" s="204">
        <f>+G69+I69</f>
        <v>0</v>
      </c>
      <c r="L69" s="205"/>
    </row>
    <row r="70" spans="1:12" ht="12.75">
      <c r="A70" s="196" t="s">
        <v>498</v>
      </c>
      <c r="B70" s="197"/>
      <c r="C70" s="198" t="s">
        <v>499</v>
      </c>
      <c r="D70" s="199" t="s">
        <v>111</v>
      </c>
      <c r="E70" s="200">
        <v>90</v>
      </c>
      <c r="F70" s="201">
        <v>0</v>
      </c>
      <c r="G70" s="202">
        <f>E70*F70</f>
        <v>0</v>
      </c>
      <c r="H70" s="201">
        <v>0</v>
      </c>
      <c r="I70" s="202">
        <f>E70*H70</f>
        <v>0</v>
      </c>
      <c r="J70" s="203">
        <f>+F70+H70</f>
        <v>0</v>
      </c>
      <c r="K70" s="204">
        <f>+G70+I70</f>
        <v>0</v>
      </c>
      <c r="L70" s="206"/>
    </row>
    <row r="71" spans="1:12" ht="12.75">
      <c r="A71" s="196" t="s">
        <v>500</v>
      </c>
      <c r="B71" s="197"/>
      <c r="C71" s="198" t="s">
        <v>501</v>
      </c>
      <c r="D71" s="199" t="s">
        <v>111</v>
      </c>
      <c r="E71" s="200">
        <v>290</v>
      </c>
      <c r="F71" s="201">
        <v>0</v>
      </c>
      <c r="G71" s="202">
        <f t="shared" si="8"/>
        <v>0</v>
      </c>
      <c r="H71" s="201">
        <v>0</v>
      </c>
      <c r="I71" s="202">
        <f t="shared" si="9"/>
        <v>0</v>
      </c>
      <c r="J71" s="203">
        <f aca="true" t="shared" si="10" ref="J71:K91">+F71+H71</f>
        <v>0</v>
      </c>
      <c r="K71" s="204">
        <f t="shared" si="10"/>
        <v>0</v>
      </c>
      <c r="L71" s="206"/>
    </row>
    <row r="72" spans="1:12" ht="12.75">
      <c r="A72" s="196" t="s">
        <v>502</v>
      </c>
      <c r="B72" s="197"/>
      <c r="C72" s="198" t="s">
        <v>503</v>
      </c>
      <c r="D72" s="199" t="s">
        <v>177</v>
      </c>
      <c r="E72" s="200">
        <v>48</v>
      </c>
      <c r="F72" s="201">
        <v>0</v>
      </c>
      <c r="G72" s="202">
        <f t="shared" si="8"/>
        <v>0</v>
      </c>
      <c r="H72" s="201">
        <v>0</v>
      </c>
      <c r="I72" s="202">
        <f t="shared" si="9"/>
        <v>0</v>
      </c>
      <c r="J72" s="203">
        <f t="shared" si="10"/>
        <v>0</v>
      </c>
      <c r="K72" s="204">
        <f t="shared" si="10"/>
        <v>0</v>
      </c>
      <c r="L72" s="206"/>
    </row>
    <row r="73" spans="1:12" ht="12.75">
      <c r="A73" s="196" t="s">
        <v>504</v>
      </c>
      <c r="B73" s="197"/>
      <c r="C73" s="198" t="s">
        <v>505</v>
      </c>
      <c r="D73" s="199" t="s">
        <v>177</v>
      </c>
      <c r="E73" s="200">
        <v>6</v>
      </c>
      <c r="F73" s="201">
        <v>0</v>
      </c>
      <c r="G73" s="202">
        <f>E73*F73</f>
        <v>0</v>
      </c>
      <c r="H73" s="201">
        <v>0</v>
      </c>
      <c r="I73" s="202">
        <f>E73*H73</f>
        <v>0</v>
      </c>
      <c r="J73" s="203">
        <f>+F73+H73</f>
        <v>0</v>
      </c>
      <c r="K73" s="204">
        <f>+G73+I73</f>
        <v>0</v>
      </c>
      <c r="L73" s="206"/>
    </row>
    <row r="74" spans="1:12" ht="12.75">
      <c r="A74" s="196" t="s">
        <v>506</v>
      </c>
      <c r="B74" s="197"/>
      <c r="C74" s="198" t="s">
        <v>507</v>
      </c>
      <c r="D74" s="199" t="s">
        <v>177</v>
      </c>
      <c r="E74" s="200">
        <v>100</v>
      </c>
      <c r="F74" s="201">
        <v>0</v>
      </c>
      <c r="G74" s="202">
        <f>E74*F74</f>
        <v>0</v>
      </c>
      <c r="H74" s="201">
        <v>0</v>
      </c>
      <c r="I74" s="202">
        <f>E74*H74</f>
        <v>0</v>
      </c>
      <c r="J74" s="203">
        <f t="shared" si="10"/>
        <v>0</v>
      </c>
      <c r="K74" s="204">
        <f t="shared" si="10"/>
        <v>0</v>
      </c>
      <c r="L74" s="206"/>
    </row>
    <row r="75" spans="1:12" ht="12.75">
      <c r="A75" s="196" t="s">
        <v>508</v>
      </c>
      <c r="B75" s="197"/>
      <c r="C75" s="198" t="s">
        <v>509</v>
      </c>
      <c r="D75" s="199" t="s">
        <v>177</v>
      </c>
      <c r="E75" s="200">
        <v>45</v>
      </c>
      <c r="F75" s="201">
        <v>0</v>
      </c>
      <c r="G75" s="202">
        <f>E75*F75</f>
        <v>0</v>
      </c>
      <c r="H75" s="201">
        <v>0</v>
      </c>
      <c r="I75" s="202">
        <f>E75*H75</f>
        <v>0</v>
      </c>
      <c r="J75" s="203">
        <f>+F75+H75</f>
        <v>0</v>
      </c>
      <c r="K75" s="204">
        <f>+G75+I75</f>
        <v>0</v>
      </c>
      <c r="L75" s="206"/>
    </row>
    <row r="76" spans="1:12" ht="25.5">
      <c r="A76" s="196" t="s">
        <v>510</v>
      </c>
      <c r="B76" s="207" t="s">
        <v>511</v>
      </c>
      <c r="C76" s="198" t="s">
        <v>512</v>
      </c>
      <c r="D76" s="199" t="s">
        <v>111</v>
      </c>
      <c r="E76" s="200">
        <v>370</v>
      </c>
      <c r="F76" s="201">
        <v>0</v>
      </c>
      <c r="G76" s="202">
        <f t="shared" si="8"/>
        <v>0</v>
      </c>
      <c r="H76" s="201">
        <v>0</v>
      </c>
      <c r="I76" s="202">
        <f t="shared" si="9"/>
        <v>0</v>
      </c>
      <c r="J76" s="203">
        <f t="shared" si="10"/>
        <v>0</v>
      </c>
      <c r="K76" s="204">
        <f t="shared" si="10"/>
        <v>0</v>
      </c>
      <c r="L76" s="206"/>
    </row>
    <row r="77" spans="1:12" ht="25.5">
      <c r="A77" s="196" t="s">
        <v>513</v>
      </c>
      <c r="B77" s="207" t="s">
        <v>511</v>
      </c>
      <c r="C77" s="198" t="s">
        <v>514</v>
      </c>
      <c r="D77" s="199" t="s">
        <v>111</v>
      </c>
      <c r="E77" s="200">
        <v>45</v>
      </c>
      <c r="F77" s="201">
        <v>0</v>
      </c>
      <c r="G77" s="202">
        <f t="shared" si="8"/>
        <v>0</v>
      </c>
      <c r="H77" s="201">
        <v>0</v>
      </c>
      <c r="I77" s="202">
        <f t="shared" si="9"/>
        <v>0</v>
      </c>
      <c r="J77" s="203">
        <f t="shared" si="10"/>
        <v>0</v>
      </c>
      <c r="K77" s="204">
        <f t="shared" si="10"/>
        <v>0</v>
      </c>
      <c r="L77" s="206"/>
    </row>
    <row r="78" spans="1:12" ht="25.5">
      <c r="A78" s="196" t="s">
        <v>515</v>
      </c>
      <c r="B78" s="207" t="s">
        <v>511</v>
      </c>
      <c r="C78" s="198" t="s">
        <v>516</v>
      </c>
      <c r="D78" s="199" t="s">
        <v>111</v>
      </c>
      <c r="E78" s="200">
        <v>31</v>
      </c>
      <c r="F78" s="201">
        <v>0</v>
      </c>
      <c r="G78" s="202">
        <f t="shared" si="8"/>
        <v>0</v>
      </c>
      <c r="H78" s="201">
        <v>0</v>
      </c>
      <c r="I78" s="202">
        <f t="shared" si="9"/>
        <v>0</v>
      </c>
      <c r="J78" s="203">
        <f t="shared" si="10"/>
        <v>0</v>
      </c>
      <c r="K78" s="204">
        <f t="shared" si="10"/>
        <v>0</v>
      </c>
      <c r="L78" s="206"/>
    </row>
    <row r="79" spans="1:12" ht="25.5">
      <c r="A79" s="196" t="s">
        <v>517</v>
      </c>
      <c r="B79" s="207" t="s">
        <v>511</v>
      </c>
      <c r="C79" s="198" t="s">
        <v>518</v>
      </c>
      <c r="D79" s="199" t="s">
        <v>111</v>
      </c>
      <c r="E79" s="200">
        <v>27</v>
      </c>
      <c r="F79" s="201">
        <v>0</v>
      </c>
      <c r="G79" s="202">
        <f t="shared" si="8"/>
        <v>0</v>
      </c>
      <c r="H79" s="201">
        <v>0</v>
      </c>
      <c r="I79" s="202">
        <f t="shared" si="9"/>
        <v>0</v>
      </c>
      <c r="J79" s="203">
        <f t="shared" si="10"/>
        <v>0</v>
      </c>
      <c r="K79" s="204">
        <f t="shared" si="10"/>
        <v>0</v>
      </c>
      <c r="L79" s="206"/>
    </row>
    <row r="80" spans="1:12" ht="25.5">
      <c r="A80" s="196" t="s">
        <v>519</v>
      </c>
      <c r="B80" s="207" t="s">
        <v>511</v>
      </c>
      <c r="C80" s="198" t="s">
        <v>520</v>
      </c>
      <c r="D80" s="199" t="s">
        <v>111</v>
      </c>
      <c r="E80" s="200">
        <v>12</v>
      </c>
      <c r="F80" s="201">
        <v>0</v>
      </c>
      <c r="G80" s="202">
        <f t="shared" si="8"/>
        <v>0</v>
      </c>
      <c r="H80" s="201">
        <v>0</v>
      </c>
      <c r="I80" s="202">
        <f t="shared" si="9"/>
        <v>0</v>
      </c>
      <c r="J80" s="203">
        <f t="shared" si="10"/>
        <v>0</v>
      </c>
      <c r="K80" s="204">
        <f t="shared" si="10"/>
        <v>0</v>
      </c>
      <c r="L80" s="206"/>
    </row>
    <row r="81" spans="1:12" ht="25.5">
      <c r="A81" s="196" t="s">
        <v>521</v>
      </c>
      <c r="B81" s="207" t="s">
        <v>522</v>
      </c>
      <c r="C81" s="198" t="s">
        <v>523</v>
      </c>
      <c r="D81" s="199" t="s">
        <v>111</v>
      </c>
      <c r="E81" s="200">
        <v>235</v>
      </c>
      <c r="F81" s="201">
        <v>0</v>
      </c>
      <c r="G81" s="202">
        <f t="shared" si="8"/>
        <v>0</v>
      </c>
      <c r="H81" s="201">
        <v>0</v>
      </c>
      <c r="I81" s="202">
        <f t="shared" si="9"/>
        <v>0</v>
      </c>
      <c r="J81" s="203">
        <f t="shared" si="10"/>
        <v>0</v>
      </c>
      <c r="K81" s="204">
        <f t="shared" si="10"/>
        <v>0</v>
      </c>
      <c r="L81" s="206"/>
    </row>
    <row r="82" spans="1:12" ht="25.5">
      <c r="A82" s="196" t="s">
        <v>524</v>
      </c>
      <c r="B82" s="207" t="s">
        <v>522</v>
      </c>
      <c r="C82" s="198" t="s">
        <v>525</v>
      </c>
      <c r="D82" s="199" t="s">
        <v>111</v>
      </c>
      <c r="E82" s="200">
        <v>135</v>
      </c>
      <c r="F82" s="201">
        <v>0</v>
      </c>
      <c r="G82" s="202">
        <f t="shared" si="8"/>
        <v>0</v>
      </c>
      <c r="H82" s="201">
        <v>0</v>
      </c>
      <c r="I82" s="202">
        <f t="shared" si="9"/>
        <v>0</v>
      </c>
      <c r="J82" s="203">
        <f t="shared" si="10"/>
        <v>0</v>
      </c>
      <c r="K82" s="204">
        <f t="shared" si="10"/>
        <v>0</v>
      </c>
      <c r="L82" s="206"/>
    </row>
    <row r="83" spans="1:12" ht="25.5">
      <c r="A83" s="196" t="s">
        <v>526</v>
      </c>
      <c r="B83" s="207" t="s">
        <v>522</v>
      </c>
      <c r="C83" s="198" t="s">
        <v>527</v>
      </c>
      <c r="D83" s="199" t="s">
        <v>111</v>
      </c>
      <c r="E83" s="200">
        <v>16</v>
      </c>
      <c r="F83" s="201">
        <v>0</v>
      </c>
      <c r="G83" s="202">
        <f t="shared" si="8"/>
        <v>0</v>
      </c>
      <c r="H83" s="201">
        <v>0</v>
      </c>
      <c r="I83" s="202">
        <f t="shared" si="9"/>
        <v>0</v>
      </c>
      <c r="J83" s="203">
        <f t="shared" si="10"/>
        <v>0</v>
      </c>
      <c r="K83" s="204">
        <f t="shared" si="10"/>
        <v>0</v>
      </c>
      <c r="L83" s="206"/>
    </row>
    <row r="84" spans="1:12" ht="25.5">
      <c r="A84" s="196" t="s">
        <v>528</v>
      </c>
      <c r="B84" s="207" t="s">
        <v>522</v>
      </c>
      <c r="C84" s="198" t="s">
        <v>529</v>
      </c>
      <c r="D84" s="199" t="s">
        <v>111</v>
      </c>
      <c r="E84" s="200">
        <v>29</v>
      </c>
      <c r="F84" s="201">
        <v>0</v>
      </c>
      <c r="G84" s="202">
        <f t="shared" si="8"/>
        <v>0</v>
      </c>
      <c r="H84" s="201">
        <v>0</v>
      </c>
      <c r="I84" s="202">
        <f t="shared" si="9"/>
        <v>0</v>
      </c>
      <c r="J84" s="203">
        <f t="shared" si="10"/>
        <v>0</v>
      </c>
      <c r="K84" s="204">
        <f t="shared" si="10"/>
        <v>0</v>
      </c>
      <c r="L84" s="206"/>
    </row>
    <row r="85" spans="1:12" ht="25.5">
      <c r="A85" s="196" t="s">
        <v>530</v>
      </c>
      <c r="B85" s="207" t="s">
        <v>522</v>
      </c>
      <c r="C85" s="198" t="s">
        <v>531</v>
      </c>
      <c r="D85" s="199" t="s">
        <v>111</v>
      </c>
      <c r="E85" s="200">
        <v>19</v>
      </c>
      <c r="F85" s="201">
        <v>0</v>
      </c>
      <c r="G85" s="202">
        <f t="shared" si="8"/>
        <v>0</v>
      </c>
      <c r="H85" s="201">
        <v>0</v>
      </c>
      <c r="I85" s="202">
        <f t="shared" si="9"/>
        <v>0</v>
      </c>
      <c r="J85" s="203">
        <f t="shared" si="10"/>
        <v>0</v>
      </c>
      <c r="K85" s="204">
        <f t="shared" si="10"/>
        <v>0</v>
      </c>
      <c r="L85" s="206"/>
    </row>
    <row r="86" spans="1:12" ht="25.5">
      <c r="A86" s="196" t="s">
        <v>532</v>
      </c>
      <c r="B86" s="207" t="s">
        <v>522</v>
      </c>
      <c r="C86" s="198" t="s">
        <v>533</v>
      </c>
      <c r="D86" s="199" t="s">
        <v>111</v>
      </c>
      <c r="E86" s="200">
        <v>12</v>
      </c>
      <c r="F86" s="201">
        <v>0</v>
      </c>
      <c r="G86" s="202">
        <f t="shared" si="8"/>
        <v>0</v>
      </c>
      <c r="H86" s="201">
        <v>0</v>
      </c>
      <c r="I86" s="202">
        <f t="shared" si="9"/>
        <v>0</v>
      </c>
      <c r="J86" s="203">
        <f t="shared" si="10"/>
        <v>0</v>
      </c>
      <c r="K86" s="204">
        <f t="shared" si="10"/>
        <v>0</v>
      </c>
      <c r="L86" s="206"/>
    </row>
    <row r="87" spans="1:12" ht="25.5">
      <c r="A87" s="196" t="s">
        <v>534</v>
      </c>
      <c r="B87" s="207" t="s">
        <v>522</v>
      </c>
      <c r="C87" s="198" t="s">
        <v>535</v>
      </c>
      <c r="D87" s="199" t="s">
        <v>111</v>
      </c>
      <c r="E87" s="200">
        <v>12</v>
      </c>
      <c r="F87" s="201">
        <v>0</v>
      </c>
      <c r="G87" s="202">
        <f t="shared" si="8"/>
        <v>0</v>
      </c>
      <c r="H87" s="201">
        <v>0</v>
      </c>
      <c r="I87" s="202">
        <f t="shared" si="9"/>
        <v>0</v>
      </c>
      <c r="J87" s="203">
        <f t="shared" si="10"/>
        <v>0</v>
      </c>
      <c r="K87" s="204">
        <f t="shared" si="10"/>
        <v>0</v>
      </c>
      <c r="L87" s="206"/>
    </row>
    <row r="88" spans="1:12" ht="25.5">
      <c r="A88" s="196" t="s">
        <v>536</v>
      </c>
      <c r="B88" s="207" t="s">
        <v>522</v>
      </c>
      <c r="C88" s="198" t="s">
        <v>537</v>
      </c>
      <c r="D88" s="199" t="s">
        <v>111</v>
      </c>
      <c r="E88" s="200">
        <v>15</v>
      </c>
      <c r="F88" s="201">
        <v>0</v>
      </c>
      <c r="G88" s="202">
        <f t="shared" si="8"/>
        <v>0</v>
      </c>
      <c r="H88" s="201">
        <v>0</v>
      </c>
      <c r="I88" s="202">
        <f t="shared" si="9"/>
        <v>0</v>
      </c>
      <c r="J88" s="203">
        <f t="shared" si="10"/>
        <v>0</v>
      </c>
      <c r="K88" s="204">
        <f t="shared" si="10"/>
        <v>0</v>
      </c>
      <c r="L88" s="206"/>
    </row>
    <row r="89" spans="1:12" ht="25.5">
      <c r="A89" s="196" t="s">
        <v>538</v>
      </c>
      <c r="B89" s="207" t="s">
        <v>522</v>
      </c>
      <c r="C89" s="198" t="s">
        <v>539</v>
      </c>
      <c r="D89" s="199" t="s">
        <v>111</v>
      </c>
      <c r="E89" s="200">
        <v>12</v>
      </c>
      <c r="F89" s="201">
        <v>0</v>
      </c>
      <c r="G89" s="202">
        <f t="shared" si="8"/>
        <v>0</v>
      </c>
      <c r="H89" s="201">
        <v>0</v>
      </c>
      <c r="I89" s="202">
        <f t="shared" si="9"/>
        <v>0</v>
      </c>
      <c r="J89" s="203">
        <f t="shared" si="10"/>
        <v>0</v>
      </c>
      <c r="K89" s="204">
        <f t="shared" si="10"/>
        <v>0</v>
      </c>
      <c r="L89" s="206"/>
    </row>
    <row r="90" spans="1:12" ht="12.75">
      <c r="A90" s="196" t="s">
        <v>540</v>
      </c>
      <c r="B90" s="197"/>
      <c r="C90" s="198" t="s">
        <v>541</v>
      </c>
      <c r="D90" s="199" t="s">
        <v>177</v>
      </c>
      <c r="E90" s="200">
        <v>233</v>
      </c>
      <c r="F90" s="201">
        <v>0</v>
      </c>
      <c r="G90" s="202">
        <f t="shared" si="8"/>
        <v>0</v>
      </c>
      <c r="H90" s="201">
        <v>0</v>
      </c>
      <c r="I90" s="202">
        <f t="shared" si="9"/>
        <v>0</v>
      </c>
      <c r="J90" s="203">
        <f t="shared" si="10"/>
        <v>0</v>
      </c>
      <c r="K90" s="204">
        <f>+G90+I90</f>
        <v>0</v>
      </c>
      <c r="L90" s="206"/>
    </row>
    <row r="91" spans="1:12" ht="12.75">
      <c r="A91" s="196" t="s">
        <v>542</v>
      </c>
      <c r="B91" s="197" t="s">
        <v>543</v>
      </c>
      <c r="C91" s="198" t="s">
        <v>544</v>
      </c>
      <c r="D91" s="199" t="s">
        <v>177</v>
      </c>
      <c r="E91" s="200">
        <v>11</v>
      </c>
      <c r="F91" s="201">
        <v>0</v>
      </c>
      <c r="G91" s="202">
        <f t="shared" si="8"/>
        <v>0</v>
      </c>
      <c r="H91" s="201">
        <v>0</v>
      </c>
      <c r="I91" s="202">
        <f t="shared" si="9"/>
        <v>0</v>
      </c>
      <c r="J91" s="203">
        <f t="shared" si="10"/>
        <v>0</v>
      </c>
      <c r="K91" s="204">
        <f>+G91+I91</f>
        <v>0</v>
      </c>
      <c r="L91" s="206"/>
    </row>
    <row r="92" spans="1:12" ht="12.75">
      <c r="A92" s="196" t="s">
        <v>545</v>
      </c>
      <c r="B92" s="197" t="s">
        <v>546</v>
      </c>
      <c r="C92" s="198" t="s">
        <v>547</v>
      </c>
      <c r="D92" s="199" t="s">
        <v>177</v>
      </c>
      <c r="E92" s="200">
        <v>9</v>
      </c>
      <c r="F92" s="201">
        <v>0</v>
      </c>
      <c r="G92" s="202">
        <f>E92*F92</f>
        <v>0</v>
      </c>
      <c r="H92" s="201">
        <v>0</v>
      </c>
      <c r="I92" s="202">
        <f>E92*H92</f>
        <v>0</v>
      </c>
      <c r="J92" s="203">
        <f aca="true" t="shared" si="11" ref="J92:K108">+F92+H92</f>
        <v>0</v>
      </c>
      <c r="K92" s="204">
        <f t="shared" si="11"/>
        <v>0</v>
      </c>
      <c r="L92" s="206"/>
    </row>
    <row r="93" spans="1:12" ht="12.75">
      <c r="A93" s="196" t="s">
        <v>548</v>
      </c>
      <c r="B93" s="197" t="s">
        <v>546</v>
      </c>
      <c r="C93" s="198" t="s">
        <v>549</v>
      </c>
      <c r="D93" s="199" t="s">
        <v>177</v>
      </c>
      <c r="E93" s="200">
        <v>7</v>
      </c>
      <c r="F93" s="201">
        <v>0</v>
      </c>
      <c r="G93" s="202">
        <f t="shared" si="8"/>
        <v>0</v>
      </c>
      <c r="H93" s="201">
        <v>0</v>
      </c>
      <c r="I93" s="202">
        <f t="shared" si="9"/>
        <v>0</v>
      </c>
      <c r="J93" s="203">
        <f t="shared" si="11"/>
        <v>0</v>
      </c>
      <c r="K93" s="204">
        <f t="shared" si="11"/>
        <v>0</v>
      </c>
      <c r="L93" s="206"/>
    </row>
    <row r="94" spans="1:12" ht="12.75">
      <c r="A94" s="196" t="s">
        <v>550</v>
      </c>
      <c r="B94" s="197" t="s">
        <v>546</v>
      </c>
      <c r="C94" s="198" t="s">
        <v>551</v>
      </c>
      <c r="D94" s="199" t="s">
        <v>177</v>
      </c>
      <c r="E94" s="200">
        <v>1</v>
      </c>
      <c r="F94" s="201">
        <v>0</v>
      </c>
      <c r="G94" s="202">
        <f t="shared" si="8"/>
        <v>0</v>
      </c>
      <c r="H94" s="201">
        <v>0</v>
      </c>
      <c r="I94" s="202">
        <f t="shared" si="9"/>
        <v>0</v>
      </c>
      <c r="J94" s="203">
        <f t="shared" si="11"/>
        <v>0</v>
      </c>
      <c r="K94" s="204">
        <f t="shared" si="11"/>
        <v>0</v>
      </c>
      <c r="L94" s="206"/>
    </row>
    <row r="95" spans="1:12" ht="12.75">
      <c r="A95" s="196" t="s">
        <v>552</v>
      </c>
      <c r="B95" s="197" t="s">
        <v>546</v>
      </c>
      <c r="C95" s="198" t="s">
        <v>553</v>
      </c>
      <c r="D95" s="199" t="s">
        <v>177</v>
      </c>
      <c r="E95" s="200">
        <v>1</v>
      </c>
      <c r="F95" s="201">
        <v>0</v>
      </c>
      <c r="G95" s="202">
        <f t="shared" si="8"/>
        <v>0</v>
      </c>
      <c r="H95" s="201">
        <v>0</v>
      </c>
      <c r="I95" s="202">
        <f t="shared" si="9"/>
        <v>0</v>
      </c>
      <c r="J95" s="203">
        <f t="shared" si="11"/>
        <v>0</v>
      </c>
      <c r="K95" s="204">
        <f t="shared" si="11"/>
        <v>0</v>
      </c>
      <c r="L95" s="206"/>
    </row>
    <row r="96" spans="1:12" ht="12.75">
      <c r="A96" s="196" t="s">
        <v>554</v>
      </c>
      <c r="B96" s="197" t="s">
        <v>555</v>
      </c>
      <c r="C96" s="198" t="s">
        <v>556</v>
      </c>
      <c r="D96" s="199" t="s">
        <v>177</v>
      </c>
      <c r="E96" s="200">
        <v>1</v>
      </c>
      <c r="F96" s="201">
        <v>0</v>
      </c>
      <c r="G96" s="202">
        <f t="shared" si="8"/>
        <v>0</v>
      </c>
      <c r="H96" s="201">
        <v>0</v>
      </c>
      <c r="I96" s="202">
        <f t="shared" si="9"/>
        <v>0</v>
      </c>
      <c r="J96" s="203">
        <f t="shared" si="11"/>
        <v>0</v>
      </c>
      <c r="K96" s="204">
        <f t="shared" si="11"/>
        <v>0</v>
      </c>
      <c r="L96" s="206"/>
    </row>
    <row r="97" spans="1:12" ht="12.75">
      <c r="A97" s="196" t="s">
        <v>557</v>
      </c>
      <c r="B97" s="207" t="s">
        <v>558</v>
      </c>
      <c r="C97" s="198" t="s">
        <v>559</v>
      </c>
      <c r="D97" s="199" t="s">
        <v>457</v>
      </c>
      <c r="E97" s="200">
        <v>1</v>
      </c>
      <c r="F97" s="201">
        <v>0</v>
      </c>
      <c r="G97" s="202">
        <f t="shared" si="8"/>
        <v>0</v>
      </c>
      <c r="H97" s="201">
        <v>0</v>
      </c>
      <c r="I97" s="202">
        <f t="shared" si="9"/>
        <v>0</v>
      </c>
      <c r="J97" s="203">
        <f t="shared" si="11"/>
        <v>0</v>
      </c>
      <c r="K97" s="204">
        <f t="shared" si="11"/>
        <v>0</v>
      </c>
      <c r="L97" s="206"/>
    </row>
    <row r="98" spans="1:12" ht="12.75">
      <c r="A98" s="196" t="s">
        <v>560</v>
      </c>
      <c r="B98" s="197"/>
      <c r="C98" s="198" t="s">
        <v>561</v>
      </c>
      <c r="D98" s="199" t="s">
        <v>177</v>
      </c>
      <c r="E98" s="200">
        <v>211</v>
      </c>
      <c r="F98" s="201">
        <v>0</v>
      </c>
      <c r="G98" s="202">
        <f t="shared" si="8"/>
        <v>0</v>
      </c>
      <c r="H98" s="201">
        <v>0</v>
      </c>
      <c r="I98" s="202">
        <f t="shared" si="9"/>
        <v>0</v>
      </c>
      <c r="J98" s="203">
        <f t="shared" si="11"/>
        <v>0</v>
      </c>
      <c r="K98" s="204">
        <f t="shared" si="11"/>
        <v>0</v>
      </c>
      <c r="L98" s="206"/>
    </row>
    <row r="99" spans="1:12" ht="12.75">
      <c r="A99" s="196" t="s">
        <v>562</v>
      </c>
      <c r="B99" s="197"/>
      <c r="C99" s="198" t="s">
        <v>563</v>
      </c>
      <c r="D99" s="199" t="s">
        <v>177</v>
      </c>
      <c r="E99" s="200">
        <v>22</v>
      </c>
      <c r="F99" s="201">
        <v>0</v>
      </c>
      <c r="G99" s="202">
        <f t="shared" si="8"/>
        <v>0</v>
      </c>
      <c r="H99" s="201">
        <v>0</v>
      </c>
      <c r="I99" s="202">
        <f t="shared" si="9"/>
        <v>0</v>
      </c>
      <c r="J99" s="203">
        <f t="shared" si="11"/>
        <v>0</v>
      </c>
      <c r="K99" s="204">
        <f t="shared" si="11"/>
        <v>0</v>
      </c>
      <c r="L99" s="206"/>
    </row>
    <row r="100" spans="1:12" ht="12.75">
      <c r="A100" s="196" t="s">
        <v>564</v>
      </c>
      <c r="B100" s="197" t="s">
        <v>565</v>
      </c>
      <c r="C100" s="198" t="s">
        <v>566</v>
      </c>
      <c r="D100" s="199" t="s">
        <v>177</v>
      </c>
      <c r="E100" s="200">
        <v>1</v>
      </c>
      <c r="F100" s="201">
        <v>0</v>
      </c>
      <c r="G100" s="202">
        <f t="shared" si="8"/>
        <v>0</v>
      </c>
      <c r="H100" s="201">
        <v>0</v>
      </c>
      <c r="I100" s="202">
        <f t="shared" si="9"/>
        <v>0</v>
      </c>
      <c r="J100" s="203">
        <f t="shared" si="11"/>
        <v>0</v>
      </c>
      <c r="K100" s="204">
        <f t="shared" si="11"/>
        <v>0</v>
      </c>
      <c r="L100" s="206"/>
    </row>
    <row r="101" spans="1:12" ht="12.75">
      <c r="A101" s="196" t="s">
        <v>567</v>
      </c>
      <c r="B101" s="197"/>
      <c r="C101" s="198" t="s">
        <v>568</v>
      </c>
      <c r="D101" s="199" t="s">
        <v>177</v>
      </c>
      <c r="E101" s="200">
        <v>1</v>
      </c>
      <c r="F101" s="201">
        <v>0</v>
      </c>
      <c r="G101" s="202">
        <f t="shared" si="8"/>
        <v>0</v>
      </c>
      <c r="H101" s="201">
        <v>0</v>
      </c>
      <c r="I101" s="202">
        <f t="shared" si="9"/>
        <v>0</v>
      </c>
      <c r="J101" s="203">
        <f>+F101+H101</f>
        <v>0</v>
      </c>
      <c r="K101" s="204">
        <f>+G101+I101</f>
        <v>0</v>
      </c>
      <c r="L101" s="206"/>
    </row>
    <row r="102" spans="1:12" ht="12.75">
      <c r="A102" s="196" t="s">
        <v>569</v>
      </c>
      <c r="B102" s="197"/>
      <c r="C102" s="198" t="s">
        <v>570</v>
      </c>
      <c r="D102" s="199" t="s">
        <v>177</v>
      </c>
      <c r="E102" s="200">
        <v>1</v>
      </c>
      <c r="F102" s="201">
        <v>0</v>
      </c>
      <c r="G102" s="202">
        <f t="shared" si="8"/>
        <v>0</v>
      </c>
      <c r="H102" s="201">
        <v>0</v>
      </c>
      <c r="I102" s="202">
        <f t="shared" si="9"/>
        <v>0</v>
      </c>
      <c r="J102" s="203">
        <f t="shared" si="11"/>
        <v>0</v>
      </c>
      <c r="K102" s="204">
        <f t="shared" si="11"/>
        <v>0</v>
      </c>
      <c r="L102" s="206"/>
    </row>
    <row r="103" spans="1:12" ht="12.75">
      <c r="A103" s="196" t="s">
        <v>571</v>
      </c>
      <c r="B103" s="197"/>
      <c r="C103" s="198" t="s">
        <v>572</v>
      </c>
      <c r="D103" s="199" t="s">
        <v>177</v>
      </c>
      <c r="E103" s="200">
        <v>1</v>
      </c>
      <c r="F103" s="201">
        <v>0</v>
      </c>
      <c r="G103" s="202">
        <f t="shared" si="8"/>
        <v>0</v>
      </c>
      <c r="H103" s="201">
        <v>0</v>
      </c>
      <c r="I103" s="202">
        <f t="shared" si="9"/>
        <v>0</v>
      </c>
      <c r="J103" s="203">
        <f t="shared" si="11"/>
        <v>0</v>
      </c>
      <c r="K103" s="204">
        <f t="shared" si="11"/>
        <v>0</v>
      </c>
      <c r="L103" s="206"/>
    </row>
    <row r="104" spans="1:12" ht="25.5">
      <c r="A104" s="196" t="s">
        <v>573</v>
      </c>
      <c r="B104" s="197"/>
      <c r="C104" s="198" t="s">
        <v>574</v>
      </c>
      <c r="D104" s="199" t="s">
        <v>177</v>
      </c>
      <c r="E104" s="200">
        <v>2</v>
      </c>
      <c r="F104" s="201">
        <v>0</v>
      </c>
      <c r="G104" s="202">
        <f t="shared" si="8"/>
        <v>0</v>
      </c>
      <c r="H104" s="201">
        <v>0</v>
      </c>
      <c r="I104" s="202">
        <f t="shared" si="9"/>
        <v>0</v>
      </c>
      <c r="J104" s="203">
        <f t="shared" si="11"/>
        <v>0</v>
      </c>
      <c r="K104" s="204">
        <f t="shared" si="11"/>
        <v>0</v>
      </c>
      <c r="L104" s="206"/>
    </row>
    <row r="105" spans="1:12" ht="12.75">
      <c r="A105" s="196" t="s">
        <v>575</v>
      </c>
      <c r="B105" s="197"/>
      <c r="C105" s="198" t="s">
        <v>576</v>
      </c>
      <c r="D105" s="199" t="s">
        <v>111</v>
      </c>
      <c r="E105" s="200">
        <v>485</v>
      </c>
      <c r="F105" s="201">
        <v>0</v>
      </c>
      <c r="G105" s="202">
        <f t="shared" si="8"/>
        <v>0</v>
      </c>
      <c r="H105" s="201">
        <v>0</v>
      </c>
      <c r="I105" s="202">
        <f t="shared" si="9"/>
        <v>0</v>
      </c>
      <c r="J105" s="203">
        <f t="shared" si="11"/>
        <v>0</v>
      </c>
      <c r="K105" s="204">
        <f t="shared" si="11"/>
        <v>0</v>
      </c>
      <c r="L105" s="206"/>
    </row>
    <row r="106" spans="1:12" ht="12.75">
      <c r="A106" s="196" t="s">
        <v>577</v>
      </c>
      <c r="B106" s="197"/>
      <c r="C106" s="198" t="s">
        <v>578</v>
      </c>
      <c r="D106" s="199" t="s">
        <v>111</v>
      </c>
      <c r="E106" s="200">
        <v>485</v>
      </c>
      <c r="F106" s="201">
        <v>0</v>
      </c>
      <c r="G106" s="202">
        <f t="shared" si="8"/>
        <v>0</v>
      </c>
      <c r="H106" s="201">
        <v>0</v>
      </c>
      <c r="I106" s="202">
        <f t="shared" si="9"/>
        <v>0</v>
      </c>
      <c r="J106" s="203">
        <f t="shared" si="11"/>
        <v>0</v>
      </c>
      <c r="K106" s="204">
        <f t="shared" si="11"/>
        <v>0</v>
      </c>
      <c r="L106" s="206"/>
    </row>
    <row r="107" spans="1:12" ht="25.5">
      <c r="A107" s="196" t="s">
        <v>579</v>
      </c>
      <c r="B107" s="197"/>
      <c r="C107" s="198" t="s">
        <v>491</v>
      </c>
      <c r="D107" s="199" t="s">
        <v>136</v>
      </c>
      <c r="E107" s="200">
        <v>1.5</v>
      </c>
      <c r="F107" s="201">
        <v>0</v>
      </c>
      <c r="G107" s="202">
        <f t="shared" si="8"/>
        <v>0</v>
      </c>
      <c r="H107" s="201">
        <v>0</v>
      </c>
      <c r="I107" s="202">
        <f t="shared" si="9"/>
        <v>0</v>
      </c>
      <c r="J107" s="203">
        <f t="shared" si="11"/>
        <v>0</v>
      </c>
      <c r="K107" s="204">
        <f t="shared" si="11"/>
        <v>0</v>
      </c>
      <c r="L107" s="206"/>
    </row>
    <row r="108" spans="1:12" ht="12.75">
      <c r="A108" s="196" t="s">
        <v>580</v>
      </c>
      <c r="B108" s="197"/>
      <c r="C108" s="198" t="s">
        <v>581</v>
      </c>
      <c r="D108" s="199" t="s">
        <v>136</v>
      </c>
      <c r="E108" s="200">
        <v>1.2</v>
      </c>
      <c r="F108" s="201">
        <v>0</v>
      </c>
      <c r="G108" s="202">
        <f t="shared" si="8"/>
        <v>0</v>
      </c>
      <c r="H108" s="201">
        <v>0</v>
      </c>
      <c r="I108" s="202">
        <f t="shared" si="9"/>
        <v>0</v>
      </c>
      <c r="J108" s="223">
        <f t="shared" si="11"/>
        <v>0</v>
      </c>
      <c r="K108" s="224">
        <f t="shared" si="11"/>
        <v>0</v>
      </c>
      <c r="L108" s="206"/>
    </row>
    <row r="109" spans="1:12" ht="13.5">
      <c r="A109" s="180"/>
      <c r="B109" s="180"/>
      <c r="C109" s="181"/>
      <c r="D109" s="182"/>
      <c r="E109" s="183"/>
      <c r="F109" s="183"/>
      <c r="G109" s="184"/>
      <c r="H109" s="184"/>
      <c r="I109" s="184"/>
      <c r="J109" s="185"/>
      <c r="K109" s="186"/>
      <c r="L109" s="187"/>
    </row>
    <row r="110" spans="1:12" ht="13.5">
      <c r="A110" s="180"/>
      <c r="B110" s="180"/>
      <c r="C110" s="181"/>
      <c r="D110" s="182"/>
      <c r="E110" s="183"/>
      <c r="F110" s="183"/>
      <c r="G110" s="184"/>
      <c r="H110" s="184"/>
      <c r="I110" s="184"/>
      <c r="J110" s="185"/>
      <c r="K110" s="186"/>
      <c r="L110" s="187"/>
    </row>
    <row r="111" spans="1:12" ht="13.5">
      <c r="A111" s="188" t="s">
        <v>582</v>
      </c>
      <c r="B111" s="189"/>
      <c r="C111" s="189" t="s">
        <v>583</v>
      </c>
      <c r="D111" s="190"/>
      <c r="E111" s="191"/>
      <c r="F111" s="192"/>
      <c r="G111" s="193"/>
      <c r="H111" s="192"/>
      <c r="I111" s="193"/>
      <c r="J111" s="194"/>
      <c r="K111" s="193"/>
      <c r="L111" s="195">
        <f>SUM(K112:K129)</f>
        <v>0</v>
      </c>
    </row>
    <row r="112" spans="1:12" ht="12.75">
      <c r="A112" s="209" t="s">
        <v>584</v>
      </c>
      <c r="B112" s="210"/>
      <c r="C112" s="211" t="s">
        <v>585</v>
      </c>
      <c r="D112" s="212" t="s">
        <v>457</v>
      </c>
      <c r="E112" s="225">
        <v>53</v>
      </c>
      <c r="F112" s="214">
        <v>0</v>
      </c>
      <c r="G112" s="215">
        <f aca="true" t="shared" si="12" ref="G112:G129">E112*F112</f>
        <v>0</v>
      </c>
      <c r="H112" s="214">
        <v>0</v>
      </c>
      <c r="I112" s="215">
        <f aca="true" t="shared" si="13" ref="I112:I129">E112*H112</f>
        <v>0</v>
      </c>
      <c r="J112" s="216">
        <f aca="true" t="shared" si="14" ref="J112:K129">+F112+H112</f>
        <v>0</v>
      </c>
      <c r="K112" s="226">
        <f t="shared" si="14"/>
        <v>0</v>
      </c>
      <c r="L112" s="205"/>
    </row>
    <row r="113" spans="1:12" ht="12.75">
      <c r="A113" s="196" t="s">
        <v>586</v>
      </c>
      <c r="B113" s="197"/>
      <c r="C113" s="198" t="s">
        <v>587</v>
      </c>
      <c r="D113" s="199" t="s">
        <v>457</v>
      </c>
      <c r="E113" s="200">
        <v>48</v>
      </c>
      <c r="F113" s="201">
        <v>0</v>
      </c>
      <c r="G113" s="202">
        <f t="shared" si="12"/>
        <v>0</v>
      </c>
      <c r="H113" s="201">
        <v>0</v>
      </c>
      <c r="I113" s="202">
        <f t="shared" si="13"/>
        <v>0</v>
      </c>
      <c r="J113" s="203">
        <f t="shared" si="14"/>
        <v>0</v>
      </c>
      <c r="K113" s="204">
        <f t="shared" si="14"/>
        <v>0</v>
      </c>
      <c r="L113" s="206"/>
    </row>
    <row r="114" spans="1:12" ht="25.5">
      <c r="A114" s="196" t="s">
        <v>588</v>
      </c>
      <c r="B114" s="197"/>
      <c r="C114" s="198" t="s">
        <v>589</v>
      </c>
      <c r="D114" s="199" t="s">
        <v>457</v>
      </c>
      <c r="E114" s="200">
        <v>7</v>
      </c>
      <c r="F114" s="201">
        <v>0</v>
      </c>
      <c r="G114" s="202">
        <f t="shared" si="12"/>
        <v>0</v>
      </c>
      <c r="H114" s="201">
        <v>0</v>
      </c>
      <c r="I114" s="202">
        <f t="shared" si="13"/>
        <v>0</v>
      </c>
      <c r="J114" s="203">
        <f t="shared" si="14"/>
        <v>0</v>
      </c>
      <c r="K114" s="204">
        <f t="shared" si="14"/>
        <v>0</v>
      </c>
      <c r="L114" s="206"/>
    </row>
    <row r="115" spans="1:12" ht="12.75">
      <c r="A115" s="196" t="s">
        <v>590</v>
      </c>
      <c r="B115" s="197"/>
      <c r="C115" s="198" t="s">
        <v>591</v>
      </c>
      <c r="D115" s="199" t="s">
        <v>457</v>
      </c>
      <c r="E115" s="200">
        <v>14</v>
      </c>
      <c r="F115" s="201">
        <v>0</v>
      </c>
      <c r="G115" s="202">
        <f t="shared" si="12"/>
        <v>0</v>
      </c>
      <c r="H115" s="201">
        <v>0</v>
      </c>
      <c r="I115" s="202">
        <f t="shared" si="13"/>
        <v>0</v>
      </c>
      <c r="J115" s="203">
        <f>+F115+H115</f>
        <v>0</v>
      </c>
      <c r="K115" s="204">
        <f>+G115+I115</f>
        <v>0</v>
      </c>
      <c r="L115" s="206"/>
    </row>
    <row r="116" spans="1:12" ht="12.75">
      <c r="A116" s="196" t="s">
        <v>592</v>
      </c>
      <c r="B116" s="197"/>
      <c r="C116" s="198" t="s">
        <v>593</v>
      </c>
      <c r="D116" s="199" t="s">
        <v>457</v>
      </c>
      <c r="E116" s="200">
        <v>4</v>
      </c>
      <c r="F116" s="201">
        <v>0</v>
      </c>
      <c r="G116" s="202">
        <f t="shared" si="12"/>
        <v>0</v>
      </c>
      <c r="H116" s="201">
        <v>0</v>
      </c>
      <c r="I116" s="202">
        <f t="shared" si="13"/>
        <v>0</v>
      </c>
      <c r="J116" s="203">
        <f>+F116+H116</f>
        <v>0</v>
      </c>
      <c r="K116" s="204">
        <f>+G116+I116</f>
        <v>0</v>
      </c>
      <c r="L116" s="206"/>
    </row>
    <row r="117" spans="1:12" ht="12.75">
      <c r="A117" s="196" t="s">
        <v>594</v>
      </c>
      <c r="B117" s="197"/>
      <c r="C117" s="198" t="s">
        <v>595</v>
      </c>
      <c r="D117" s="199" t="s">
        <v>457</v>
      </c>
      <c r="E117" s="200">
        <v>7</v>
      </c>
      <c r="F117" s="201">
        <v>0</v>
      </c>
      <c r="G117" s="202">
        <f t="shared" si="12"/>
        <v>0</v>
      </c>
      <c r="H117" s="201">
        <v>0</v>
      </c>
      <c r="I117" s="202">
        <f t="shared" si="13"/>
        <v>0</v>
      </c>
      <c r="J117" s="203">
        <f t="shared" si="14"/>
        <v>0</v>
      </c>
      <c r="K117" s="204">
        <f t="shared" si="14"/>
        <v>0</v>
      </c>
      <c r="L117" s="206"/>
    </row>
    <row r="118" spans="1:12" ht="25.5">
      <c r="A118" s="196" t="s">
        <v>596</v>
      </c>
      <c r="B118" s="197" t="s">
        <v>597</v>
      </c>
      <c r="C118" s="198" t="s">
        <v>598</v>
      </c>
      <c r="D118" s="199" t="s">
        <v>457</v>
      </c>
      <c r="E118" s="200">
        <v>40</v>
      </c>
      <c r="F118" s="201">
        <v>0</v>
      </c>
      <c r="G118" s="202">
        <f t="shared" si="12"/>
        <v>0</v>
      </c>
      <c r="H118" s="201">
        <v>0</v>
      </c>
      <c r="I118" s="202">
        <f t="shared" si="13"/>
        <v>0</v>
      </c>
      <c r="J118" s="203">
        <f t="shared" si="14"/>
        <v>0</v>
      </c>
      <c r="K118" s="204">
        <f t="shared" si="14"/>
        <v>0</v>
      </c>
      <c r="L118" s="206"/>
    </row>
    <row r="119" spans="1:12" ht="38.25">
      <c r="A119" s="196" t="s">
        <v>599</v>
      </c>
      <c r="B119" s="197" t="s">
        <v>600</v>
      </c>
      <c r="C119" s="198" t="s">
        <v>601</v>
      </c>
      <c r="D119" s="199" t="s">
        <v>457</v>
      </c>
      <c r="E119" s="200">
        <v>3</v>
      </c>
      <c r="F119" s="201">
        <v>0</v>
      </c>
      <c r="G119" s="202">
        <f t="shared" si="12"/>
        <v>0</v>
      </c>
      <c r="H119" s="201">
        <v>0</v>
      </c>
      <c r="I119" s="202">
        <f t="shared" si="13"/>
        <v>0</v>
      </c>
      <c r="J119" s="203">
        <f t="shared" si="14"/>
        <v>0</v>
      </c>
      <c r="K119" s="204">
        <f t="shared" si="14"/>
        <v>0</v>
      </c>
      <c r="L119" s="206"/>
    </row>
    <row r="120" spans="1:12" ht="25.5">
      <c r="A120" s="196" t="s">
        <v>602</v>
      </c>
      <c r="B120" s="197" t="s">
        <v>603</v>
      </c>
      <c r="C120" s="198" t="s">
        <v>604</v>
      </c>
      <c r="D120" s="199" t="s">
        <v>457</v>
      </c>
      <c r="E120" s="200">
        <v>58</v>
      </c>
      <c r="F120" s="201">
        <v>0</v>
      </c>
      <c r="G120" s="202">
        <f t="shared" si="12"/>
        <v>0</v>
      </c>
      <c r="H120" s="201">
        <v>0</v>
      </c>
      <c r="I120" s="202">
        <f t="shared" si="13"/>
        <v>0</v>
      </c>
      <c r="J120" s="203">
        <f t="shared" si="14"/>
        <v>0</v>
      </c>
      <c r="K120" s="204">
        <f t="shared" si="14"/>
        <v>0</v>
      </c>
      <c r="L120" s="206"/>
    </row>
    <row r="121" spans="1:12" ht="25.5">
      <c r="A121" s="196" t="s">
        <v>605</v>
      </c>
      <c r="B121" s="197" t="s">
        <v>606</v>
      </c>
      <c r="C121" s="198" t="s">
        <v>607</v>
      </c>
      <c r="D121" s="199" t="s">
        <v>457</v>
      </c>
      <c r="E121" s="200">
        <v>2</v>
      </c>
      <c r="F121" s="201">
        <v>0</v>
      </c>
      <c r="G121" s="202">
        <f>E121*F121</f>
        <v>0</v>
      </c>
      <c r="H121" s="201">
        <v>0</v>
      </c>
      <c r="I121" s="202">
        <f>E121*H121</f>
        <v>0</v>
      </c>
      <c r="J121" s="203">
        <f>+F121+H121</f>
        <v>0</v>
      </c>
      <c r="K121" s="204">
        <f>+G121+I121</f>
        <v>0</v>
      </c>
      <c r="L121" s="206"/>
    </row>
    <row r="122" spans="1:12" ht="25.5">
      <c r="A122" s="196" t="s">
        <v>608</v>
      </c>
      <c r="B122" s="197" t="s">
        <v>609</v>
      </c>
      <c r="C122" s="198" t="s">
        <v>610</v>
      </c>
      <c r="D122" s="199" t="s">
        <v>457</v>
      </c>
      <c r="E122" s="200">
        <v>3</v>
      </c>
      <c r="F122" s="201">
        <v>0</v>
      </c>
      <c r="G122" s="202">
        <f t="shared" si="12"/>
        <v>0</v>
      </c>
      <c r="H122" s="201">
        <v>0</v>
      </c>
      <c r="I122" s="202">
        <f t="shared" si="13"/>
        <v>0</v>
      </c>
      <c r="J122" s="203">
        <f t="shared" si="14"/>
        <v>0</v>
      </c>
      <c r="K122" s="204">
        <f t="shared" si="14"/>
        <v>0</v>
      </c>
      <c r="L122" s="206"/>
    </row>
    <row r="123" spans="1:12" ht="12.75">
      <c r="A123" s="196" t="s">
        <v>611</v>
      </c>
      <c r="B123" s="197" t="s">
        <v>612</v>
      </c>
      <c r="C123" s="198" t="s">
        <v>613</v>
      </c>
      <c r="D123" s="199" t="s">
        <v>457</v>
      </c>
      <c r="E123" s="200">
        <v>2</v>
      </c>
      <c r="F123" s="201">
        <v>0</v>
      </c>
      <c r="G123" s="202">
        <f>E123*F123</f>
        <v>0</v>
      </c>
      <c r="H123" s="201">
        <v>0</v>
      </c>
      <c r="I123" s="202">
        <f>E123*H123</f>
        <v>0</v>
      </c>
      <c r="J123" s="203">
        <f t="shared" si="14"/>
        <v>0</v>
      </c>
      <c r="K123" s="204">
        <f t="shared" si="14"/>
        <v>0</v>
      </c>
      <c r="L123" s="206"/>
    </row>
    <row r="124" spans="1:12" ht="25.5">
      <c r="A124" s="196" t="s">
        <v>614</v>
      </c>
      <c r="B124" s="197" t="s">
        <v>615</v>
      </c>
      <c r="C124" s="198" t="s">
        <v>616</v>
      </c>
      <c r="D124" s="199" t="s">
        <v>457</v>
      </c>
      <c r="E124" s="200">
        <v>3</v>
      </c>
      <c r="F124" s="201">
        <v>0</v>
      </c>
      <c r="G124" s="202">
        <f>E124*F124</f>
        <v>0</v>
      </c>
      <c r="H124" s="201">
        <v>0</v>
      </c>
      <c r="I124" s="202">
        <f>E124*H124</f>
        <v>0</v>
      </c>
      <c r="J124" s="203">
        <f t="shared" si="14"/>
        <v>0</v>
      </c>
      <c r="K124" s="204">
        <f t="shared" si="14"/>
        <v>0</v>
      </c>
      <c r="L124" s="206"/>
    </row>
    <row r="125" spans="1:12" ht="25.5">
      <c r="A125" s="196" t="s">
        <v>617</v>
      </c>
      <c r="B125" s="197" t="s">
        <v>618</v>
      </c>
      <c r="C125" s="198" t="s">
        <v>619</v>
      </c>
      <c r="D125" s="199" t="s">
        <v>457</v>
      </c>
      <c r="E125" s="200">
        <v>8</v>
      </c>
      <c r="F125" s="201">
        <v>0</v>
      </c>
      <c r="G125" s="202">
        <f t="shared" si="12"/>
        <v>0</v>
      </c>
      <c r="H125" s="201">
        <v>0</v>
      </c>
      <c r="I125" s="202">
        <f t="shared" si="13"/>
        <v>0</v>
      </c>
      <c r="J125" s="203">
        <f t="shared" si="14"/>
        <v>0</v>
      </c>
      <c r="K125" s="204">
        <f t="shared" si="14"/>
        <v>0</v>
      </c>
      <c r="L125" s="206"/>
    </row>
    <row r="126" spans="1:12" ht="25.5">
      <c r="A126" s="196" t="s">
        <v>620</v>
      </c>
      <c r="B126" s="197" t="s">
        <v>621</v>
      </c>
      <c r="C126" s="198" t="s">
        <v>622</v>
      </c>
      <c r="D126" s="199" t="s">
        <v>457</v>
      </c>
      <c r="E126" s="200">
        <v>32</v>
      </c>
      <c r="F126" s="201">
        <v>0</v>
      </c>
      <c r="G126" s="202">
        <f t="shared" si="12"/>
        <v>0</v>
      </c>
      <c r="H126" s="201">
        <v>0</v>
      </c>
      <c r="I126" s="202">
        <f t="shared" si="13"/>
        <v>0</v>
      </c>
      <c r="J126" s="203">
        <f t="shared" si="14"/>
        <v>0</v>
      </c>
      <c r="K126" s="204">
        <f t="shared" si="14"/>
        <v>0</v>
      </c>
      <c r="L126" s="206"/>
    </row>
    <row r="127" spans="1:12" ht="12.75">
      <c r="A127" s="196" t="s">
        <v>623</v>
      </c>
      <c r="B127" s="197"/>
      <c r="C127" s="198" t="s">
        <v>624</v>
      </c>
      <c r="D127" s="199" t="s">
        <v>177</v>
      </c>
      <c r="E127" s="200">
        <v>2</v>
      </c>
      <c r="F127" s="201">
        <v>0</v>
      </c>
      <c r="G127" s="202">
        <f t="shared" si="12"/>
        <v>0</v>
      </c>
      <c r="H127" s="201">
        <v>0</v>
      </c>
      <c r="I127" s="202">
        <f t="shared" si="13"/>
        <v>0</v>
      </c>
      <c r="J127" s="203">
        <f t="shared" si="14"/>
        <v>0</v>
      </c>
      <c r="K127" s="204">
        <f t="shared" si="14"/>
        <v>0</v>
      </c>
      <c r="L127" s="206"/>
    </row>
    <row r="128" spans="1:12" ht="25.5">
      <c r="A128" s="196" t="s">
        <v>625</v>
      </c>
      <c r="B128" s="227"/>
      <c r="C128" s="228" t="s">
        <v>491</v>
      </c>
      <c r="D128" s="229" t="s">
        <v>136</v>
      </c>
      <c r="E128" s="230">
        <v>3.81</v>
      </c>
      <c r="F128" s="231">
        <v>0</v>
      </c>
      <c r="G128" s="232">
        <f>E128*F128</f>
        <v>0</v>
      </c>
      <c r="H128" s="231">
        <v>0</v>
      </c>
      <c r="I128" s="232">
        <f>E128*H128</f>
        <v>0</v>
      </c>
      <c r="J128" s="223">
        <f>+F128+H128</f>
        <v>0</v>
      </c>
      <c r="K128" s="233">
        <f>+G128+I128</f>
        <v>0</v>
      </c>
      <c r="L128" s="206"/>
    </row>
    <row r="129" spans="1:12" ht="12.75">
      <c r="A129" s="196" t="s">
        <v>626</v>
      </c>
      <c r="B129" s="197"/>
      <c r="C129" s="198" t="s">
        <v>627</v>
      </c>
      <c r="D129" s="199" t="s">
        <v>136</v>
      </c>
      <c r="E129" s="200">
        <v>3.6</v>
      </c>
      <c r="F129" s="201">
        <v>0</v>
      </c>
      <c r="G129" s="202">
        <f t="shared" si="12"/>
        <v>0</v>
      </c>
      <c r="H129" s="201">
        <v>0</v>
      </c>
      <c r="I129" s="202">
        <f t="shared" si="13"/>
        <v>0</v>
      </c>
      <c r="J129" s="223">
        <f t="shared" si="14"/>
        <v>0</v>
      </c>
      <c r="K129" s="224">
        <f t="shared" si="14"/>
        <v>0</v>
      </c>
      <c r="L129" s="206"/>
    </row>
    <row r="130" spans="1:12" ht="13.5">
      <c r="A130" s="180"/>
      <c r="B130" s="180"/>
      <c r="C130" s="181"/>
      <c r="D130" s="182"/>
      <c r="E130" s="183"/>
      <c r="F130" s="183"/>
      <c r="G130" s="184"/>
      <c r="H130" s="184"/>
      <c r="I130" s="184"/>
      <c r="J130" s="185"/>
      <c r="K130" s="186"/>
      <c r="L130" s="187"/>
    </row>
    <row r="131" spans="1:12" ht="13.5">
      <c r="A131" s="180"/>
      <c r="B131" s="180"/>
      <c r="C131" s="181"/>
      <c r="D131" s="182"/>
      <c r="E131" s="183"/>
      <c r="F131" s="183"/>
      <c r="G131" s="184"/>
      <c r="H131" s="184"/>
      <c r="I131" s="184"/>
      <c r="J131" s="185"/>
      <c r="K131" s="186"/>
      <c r="L131" s="187"/>
    </row>
    <row r="132" spans="1:12" ht="13.5">
      <c r="A132" s="188" t="s">
        <v>628</v>
      </c>
      <c r="B132" s="189"/>
      <c r="C132" s="189" t="s">
        <v>629</v>
      </c>
      <c r="D132" s="190"/>
      <c r="E132" s="191"/>
      <c r="F132" s="192"/>
      <c r="G132" s="193"/>
      <c r="H132" s="192"/>
      <c r="I132" s="193"/>
      <c r="J132" s="194"/>
      <c r="K132" s="193"/>
      <c r="L132" s="195">
        <f>SUM(K133:K142)</f>
        <v>0</v>
      </c>
    </row>
    <row r="133" spans="1:12" ht="12.75">
      <c r="A133" s="209" t="s">
        <v>630</v>
      </c>
      <c r="B133" s="197"/>
      <c r="C133" s="198" t="s">
        <v>631</v>
      </c>
      <c r="D133" s="199" t="s">
        <v>177</v>
      </c>
      <c r="E133" s="234">
        <v>62</v>
      </c>
      <c r="F133" s="201">
        <v>0</v>
      </c>
      <c r="G133" s="202">
        <f>E133*F133</f>
        <v>0</v>
      </c>
      <c r="H133" s="201">
        <v>0</v>
      </c>
      <c r="I133" s="202">
        <f>E133*H133</f>
        <v>0</v>
      </c>
      <c r="J133" s="203">
        <f>+F133+H133</f>
        <v>0</v>
      </c>
      <c r="K133" s="233">
        <f>+G133+I133</f>
        <v>0</v>
      </c>
      <c r="L133" s="205"/>
    </row>
    <row r="134" spans="1:12" ht="12.75">
      <c r="A134" s="196" t="s">
        <v>632</v>
      </c>
      <c r="B134" s="197"/>
      <c r="C134" s="198" t="s">
        <v>633</v>
      </c>
      <c r="D134" s="199" t="s">
        <v>177</v>
      </c>
      <c r="E134" s="234">
        <v>4</v>
      </c>
      <c r="F134" s="201">
        <v>0</v>
      </c>
      <c r="G134" s="202">
        <f>E134*F134</f>
        <v>0</v>
      </c>
      <c r="H134" s="201">
        <v>0</v>
      </c>
      <c r="I134" s="202">
        <f>E134*H134</f>
        <v>0</v>
      </c>
      <c r="J134" s="203">
        <f>+F134+H134</f>
        <v>0</v>
      </c>
      <c r="K134" s="233">
        <f>+G134+I134</f>
        <v>0</v>
      </c>
      <c r="L134" s="206"/>
    </row>
    <row r="135" spans="1:12" ht="12.75">
      <c r="A135" s="196" t="s">
        <v>634</v>
      </c>
      <c r="B135" s="197" t="s">
        <v>635</v>
      </c>
      <c r="C135" s="198" t="s">
        <v>636</v>
      </c>
      <c r="D135" s="199" t="s">
        <v>177</v>
      </c>
      <c r="E135" s="200">
        <v>166</v>
      </c>
      <c r="F135" s="201">
        <v>0</v>
      </c>
      <c r="G135" s="202">
        <f aca="true" t="shared" si="15" ref="G135:G142">E135*F135</f>
        <v>0</v>
      </c>
      <c r="H135" s="201">
        <v>0</v>
      </c>
      <c r="I135" s="202">
        <f aca="true" t="shared" si="16" ref="I135:I142">E135*H135</f>
        <v>0</v>
      </c>
      <c r="J135" s="203">
        <f aca="true" t="shared" si="17" ref="J135:K142">+F135+H135</f>
        <v>0</v>
      </c>
      <c r="K135" s="204">
        <f t="shared" si="17"/>
        <v>0</v>
      </c>
      <c r="L135" s="206"/>
    </row>
    <row r="136" spans="1:12" ht="12.75">
      <c r="A136" s="196" t="s">
        <v>637</v>
      </c>
      <c r="B136" s="197" t="s">
        <v>638</v>
      </c>
      <c r="C136" s="198" t="s">
        <v>639</v>
      </c>
      <c r="D136" s="199" t="s">
        <v>177</v>
      </c>
      <c r="E136" s="200">
        <v>62</v>
      </c>
      <c r="F136" s="201">
        <v>0</v>
      </c>
      <c r="G136" s="202">
        <f t="shared" si="15"/>
        <v>0</v>
      </c>
      <c r="H136" s="201">
        <v>0</v>
      </c>
      <c r="I136" s="202">
        <f t="shared" si="16"/>
        <v>0</v>
      </c>
      <c r="J136" s="203">
        <f t="shared" si="17"/>
        <v>0</v>
      </c>
      <c r="K136" s="204">
        <f t="shared" si="17"/>
        <v>0</v>
      </c>
      <c r="L136" s="206"/>
    </row>
    <row r="137" spans="1:12" ht="25.5">
      <c r="A137" s="196" t="s">
        <v>640</v>
      </c>
      <c r="B137" s="197" t="s">
        <v>638</v>
      </c>
      <c r="C137" s="198" t="s">
        <v>641</v>
      </c>
      <c r="D137" s="199" t="s">
        <v>177</v>
      </c>
      <c r="E137" s="200">
        <v>3</v>
      </c>
      <c r="F137" s="201">
        <v>0</v>
      </c>
      <c r="G137" s="202">
        <f t="shared" si="15"/>
        <v>0</v>
      </c>
      <c r="H137" s="201">
        <v>0</v>
      </c>
      <c r="I137" s="202">
        <f t="shared" si="16"/>
        <v>0</v>
      </c>
      <c r="J137" s="203">
        <f t="shared" si="17"/>
        <v>0</v>
      </c>
      <c r="K137" s="204">
        <f t="shared" si="17"/>
        <v>0</v>
      </c>
      <c r="L137" s="206"/>
    </row>
    <row r="138" spans="1:12" ht="12.75">
      <c r="A138" s="196" t="s">
        <v>642</v>
      </c>
      <c r="B138" s="197" t="s">
        <v>643</v>
      </c>
      <c r="C138" s="198" t="s">
        <v>644</v>
      </c>
      <c r="D138" s="199" t="s">
        <v>177</v>
      </c>
      <c r="E138" s="200">
        <v>2</v>
      </c>
      <c r="F138" s="201">
        <v>0</v>
      </c>
      <c r="G138" s="202">
        <f>E138*F138</f>
        <v>0</v>
      </c>
      <c r="H138" s="201">
        <v>0</v>
      </c>
      <c r="I138" s="202">
        <f>E138*H138</f>
        <v>0</v>
      </c>
      <c r="J138" s="203">
        <f t="shared" si="17"/>
        <v>0</v>
      </c>
      <c r="K138" s="204">
        <f t="shared" si="17"/>
        <v>0</v>
      </c>
      <c r="L138" s="206"/>
    </row>
    <row r="139" spans="1:12" ht="25.5">
      <c r="A139" s="196" t="s">
        <v>645</v>
      </c>
      <c r="B139" s="197" t="s">
        <v>646</v>
      </c>
      <c r="C139" s="198" t="s">
        <v>647</v>
      </c>
      <c r="D139" s="199" t="s">
        <v>457</v>
      </c>
      <c r="E139" s="200">
        <v>3</v>
      </c>
      <c r="F139" s="201">
        <v>0</v>
      </c>
      <c r="G139" s="202">
        <f>E139*F139</f>
        <v>0</v>
      </c>
      <c r="H139" s="201">
        <v>0</v>
      </c>
      <c r="I139" s="202">
        <f>E139*H139</f>
        <v>0</v>
      </c>
      <c r="J139" s="203">
        <f t="shared" si="17"/>
        <v>0</v>
      </c>
      <c r="K139" s="204">
        <f t="shared" si="17"/>
        <v>0</v>
      </c>
      <c r="L139" s="206"/>
    </row>
    <row r="140" spans="1:12" ht="12.75">
      <c r="A140" s="196" t="s">
        <v>648</v>
      </c>
      <c r="B140" s="197" t="s">
        <v>649</v>
      </c>
      <c r="C140" s="198" t="s">
        <v>650</v>
      </c>
      <c r="D140" s="199" t="s">
        <v>177</v>
      </c>
      <c r="E140" s="200">
        <v>8</v>
      </c>
      <c r="F140" s="201">
        <v>0</v>
      </c>
      <c r="G140" s="202">
        <f>E140*F140</f>
        <v>0</v>
      </c>
      <c r="H140" s="201">
        <v>0</v>
      </c>
      <c r="I140" s="202">
        <f>E140*H140</f>
        <v>0</v>
      </c>
      <c r="J140" s="203">
        <f t="shared" si="17"/>
        <v>0</v>
      </c>
      <c r="K140" s="204">
        <f t="shared" si="17"/>
        <v>0</v>
      </c>
      <c r="L140" s="206"/>
    </row>
    <row r="141" spans="1:12" ht="25.5">
      <c r="A141" s="196" t="s">
        <v>651</v>
      </c>
      <c r="B141" s="227"/>
      <c r="C141" s="228" t="s">
        <v>491</v>
      </c>
      <c r="D141" s="229" t="s">
        <v>136</v>
      </c>
      <c r="E141" s="230">
        <v>0.2</v>
      </c>
      <c r="F141" s="231">
        <v>0</v>
      </c>
      <c r="G141" s="232">
        <f>E141*F141</f>
        <v>0</v>
      </c>
      <c r="H141" s="231">
        <v>0</v>
      </c>
      <c r="I141" s="232">
        <f>E141*H141</f>
        <v>0</v>
      </c>
      <c r="J141" s="223">
        <f t="shared" si="17"/>
        <v>0</v>
      </c>
      <c r="K141" s="233">
        <f t="shared" si="17"/>
        <v>0</v>
      </c>
      <c r="L141" s="206"/>
    </row>
    <row r="142" spans="1:12" ht="12.75">
      <c r="A142" s="196" t="s">
        <v>652</v>
      </c>
      <c r="B142" s="197"/>
      <c r="C142" s="198" t="s">
        <v>627</v>
      </c>
      <c r="D142" s="199" t="s">
        <v>136</v>
      </c>
      <c r="E142" s="200">
        <v>0.6</v>
      </c>
      <c r="F142" s="201">
        <v>0</v>
      </c>
      <c r="G142" s="202">
        <f t="shared" si="15"/>
        <v>0</v>
      </c>
      <c r="H142" s="201">
        <v>0</v>
      </c>
      <c r="I142" s="202">
        <f t="shared" si="16"/>
        <v>0</v>
      </c>
      <c r="J142" s="222">
        <f t="shared" si="17"/>
        <v>0</v>
      </c>
      <c r="K142" s="235">
        <f t="shared" si="17"/>
        <v>0</v>
      </c>
      <c r="L142" s="206"/>
    </row>
    <row r="143" spans="1:12" ht="13.5">
      <c r="A143" s="180"/>
      <c r="B143" s="180"/>
      <c r="C143" s="181"/>
      <c r="D143" s="182"/>
      <c r="E143" s="183"/>
      <c r="F143" s="183"/>
      <c r="G143" s="184"/>
      <c r="H143" s="184"/>
      <c r="I143" s="184"/>
      <c r="J143" s="185"/>
      <c r="K143" s="186"/>
      <c r="L143" s="187"/>
    </row>
    <row r="144" spans="1:12" ht="12.75">
      <c r="A144" s="236"/>
      <c r="B144" s="237"/>
      <c r="C144" s="238"/>
      <c r="D144" s="239"/>
      <c r="E144" s="240"/>
      <c r="F144" s="241"/>
      <c r="G144" s="242"/>
      <c r="H144" s="241"/>
      <c r="I144" s="242"/>
      <c r="J144" s="243"/>
      <c r="K144" s="244"/>
      <c r="L144" s="245"/>
    </row>
    <row r="145" spans="1:12" ht="12.75">
      <c r="A145" s="246" t="s">
        <v>653</v>
      </c>
      <c r="B145" s="247"/>
      <c r="C145" s="248" t="s">
        <v>654</v>
      </c>
      <c r="D145" s="249"/>
      <c r="E145" s="250"/>
      <c r="F145" s="251"/>
      <c r="G145" s="252"/>
      <c r="H145" s="251"/>
      <c r="I145" s="252"/>
      <c r="J145" s="253"/>
      <c r="K145" s="253"/>
      <c r="L145" s="254">
        <f>SUM(K146:K148)</f>
        <v>0</v>
      </c>
    </row>
    <row r="146" spans="1:12" ht="12.75">
      <c r="A146" s="209" t="s">
        <v>655</v>
      </c>
      <c r="B146" s="255"/>
      <c r="C146" s="256" t="s">
        <v>656</v>
      </c>
      <c r="D146" s="212" t="s">
        <v>657</v>
      </c>
      <c r="E146" s="257">
        <v>0</v>
      </c>
      <c r="F146" s="258">
        <v>0</v>
      </c>
      <c r="G146" s="215">
        <f>E146*F146</f>
        <v>0</v>
      </c>
      <c r="H146" s="258">
        <v>0</v>
      </c>
      <c r="I146" s="215">
        <f>E146*H146</f>
        <v>0</v>
      </c>
      <c r="J146" s="259">
        <f>+F146+H146</f>
        <v>0</v>
      </c>
      <c r="K146" s="260">
        <f>I146+G146</f>
        <v>0</v>
      </c>
      <c r="L146" s="261"/>
    </row>
    <row r="147" spans="1:12" ht="12.75">
      <c r="A147" s="196" t="s">
        <v>658</v>
      </c>
      <c r="B147" s="197"/>
      <c r="C147" s="198" t="s">
        <v>656</v>
      </c>
      <c r="D147" s="199" t="s">
        <v>657</v>
      </c>
      <c r="E147" s="200">
        <v>0</v>
      </c>
      <c r="F147" s="201">
        <v>0</v>
      </c>
      <c r="G147" s="202">
        <f>E147*F147</f>
        <v>0</v>
      </c>
      <c r="H147" s="201">
        <v>0</v>
      </c>
      <c r="I147" s="202">
        <f>E147*H147</f>
        <v>0</v>
      </c>
      <c r="J147" s="222">
        <f>+F147+H147</f>
        <v>0</v>
      </c>
      <c r="K147" s="235">
        <f>I147+G147</f>
        <v>0</v>
      </c>
      <c r="L147" s="206"/>
    </row>
    <row r="148" spans="1:12" ht="12.75">
      <c r="A148" s="236"/>
      <c r="B148" s="237"/>
      <c r="C148" s="238"/>
      <c r="D148" s="239"/>
      <c r="E148" s="240"/>
      <c r="F148" s="241"/>
      <c r="G148" s="242"/>
      <c r="H148" s="241"/>
      <c r="I148" s="242"/>
      <c r="J148" s="243"/>
      <c r="K148" s="244"/>
      <c r="L148" s="245"/>
    </row>
    <row r="149" spans="1:12" ht="12.75">
      <c r="A149" s="162"/>
      <c r="B149" s="162"/>
      <c r="C149" s="262"/>
      <c r="D149" s="263"/>
      <c r="E149" s="263"/>
      <c r="F149" s="263"/>
      <c r="G149" s="263"/>
      <c r="H149" s="263"/>
      <c r="I149" s="263"/>
      <c r="J149" s="264"/>
      <c r="K149" s="264"/>
      <c r="L149" s="162"/>
    </row>
  </sheetData>
  <mergeCells count="11">
    <mergeCell ref="F16:I16"/>
    <mergeCell ref="J16:L16"/>
    <mergeCell ref="F17:I17"/>
    <mergeCell ref="J17:L17"/>
    <mergeCell ref="C19:L19"/>
    <mergeCell ref="C14:K14"/>
    <mergeCell ref="A4:L4"/>
    <mergeCell ref="A5:L5"/>
    <mergeCell ref="A6:L6"/>
    <mergeCell ref="C12:K12"/>
    <mergeCell ref="C13:K1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 topLeftCell="A1">
      <selection activeCell="E23" sqref="E23"/>
    </sheetView>
  </sheetViews>
  <sheetFormatPr defaultColWidth="9.00390625" defaultRowHeight="12.75"/>
  <cols>
    <col min="1" max="1" width="36.375" style="0" customWidth="1"/>
    <col min="4" max="4" width="12.875" style="0" customWidth="1"/>
    <col min="5" max="5" width="15.25390625" style="0" customWidth="1"/>
  </cols>
  <sheetData>
    <row r="1" spans="1:3" ht="15">
      <c r="A1" s="265" t="s">
        <v>1021</v>
      </c>
      <c r="C1" s="266"/>
    </row>
    <row r="2" spans="1:3" ht="15">
      <c r="A2" s="265"/>
      <c r="C2" s="266"/>
    </row>
    <row r="3" spans="1:3" ht="15">
      <c r="A3" s="265"/>
      <c r="C3" s="266"/>
    </row>
    <row r="4" spans="1:3" ht="15">
      <c r="A4" s="265" t="s">
        <v>659</v>
      </c>
      <c r="C4" s="266"/>
    </row>
    <row r="5" spans="1:3" ht="15">
      <c r="A5" s="265"/>
      <c r="C5" s="266"/>
    </row>
    <row r="6" spans="3:5" ht="15">
      <c r="C6" s="266" t="s">
        <v>6</v>
      </c>
      <c r="D6" t="s">
        <v>731</v>
      </c>
      <c r="E6" t="s">
        <v>732</v>
      </c>
    </row>
    <row r="7" ht="15">
      <c r="A7" s="267" t="s">
        <v>660</v>
      </c>
    </row>
    <row r="9" spans="1:5" ht="12.75">
      <c r="A9" t="s">
        <v>661</v>
      </c>
      <c r="B9" t="s">
        <v>177</v>
      </c>
      <c r="C9">
        <v>1</v>
      </c>
      <c r="E9">
        <f>D9*C9</f>
        <v>0</v>
      </c>
    </row>
    <row r="10" spans="1:5" ht="12.75">
      <c r="A10" t="s">
        <v>662</v>
      </c>
      <c r="B10" t="s">
        <v>177</v>
      </c>
      <c r="E10">
        <f>D10*C10</f>
        <v>0</v>
      </c>
    </row>
    <row r="11" spans="1:5" ht="12.75">
      <c r="A11" t="s">
        <v>663</v>
      </c>
      <c r="C11">
        <v>5</v>
      </c>
      <c r="E11">
        <f aca="true" t="shared" si="0" ref="E11:E17">D11*C11</f>
        <v>0</v>
      </c>
    </row>
    <row r="12" spans="1:5" ht="12.75">
      <c r="A12" t="s">
        <v>664</v>
      </c>
      <c r="C12">
        <v>2</v>
      </c>
      <c r="E12">
        <f t="shared" si="0"/>
        <v>0</v>
      </c>
    </row>
    <row r="13" spans="1:5" ht="38.25">
      <c r="A13" s="79" t="s">
        <v>1034</v>
      </c>
      <c r="B13" t="s">
        <v>177</v>
      </c>
      <c r="C13">
        <v>5</v>
      </c>
      <c r="E13">
        <f t="shared" si="0"/>
        <v>0</v>
      </c>
    </row>
    <row r="14" spans="1:5" ht="25.5">
      <c r="A14" s="408" t="s">
        <v>1033</v>
      </c>
      <c r="B14" t="s">
        <v>177</v>
      </c>
      <c r="C14">
        <v>4</v>
      </c>
      <c r="E14">
        <f t="shared" si="0"/>
        <v>0</v>
      </c>
    </row>
    <row r="15" spans="1:5" ht="12.75">
      <c r="A15" t="s">
        <v>665</v>
      </c>
      <c r="E15">
        <f t="shared" si="0"/>
        <v>0</v>
      </c>
    </row>
    <row r="16" spans="1:5" ht="15">
      <c r="A16" t="s">
        <v>666</v>
      </c>
      <c r="B16" t="s">
        <v>177</v>
      </c>
      <c r="C16">
        <v>1</v>
      </c>
      <c r="D16" s="271"/>
      <c r="E16">
        <v>0</v>
      </c>
    </row>
    <row r="17" ht="12.75">
      <c r="E17">
        <f t="shared" si="0"/>
        <v>0</v>
      </c>
    </row>
    <row r="18" spans="1:5" ht="25.5">
      <c r="A18" s="79" t="s">
        <v>1032</v>
      </c>
      <c r="B18" t="s">
        <v>177</v>
      </c>
      <c r="C18">
        <v>1</v>
      </c>
      <c r="E18">
        <v>0</v>
      </c>
    </row>
    <row r="19" spans="4:5" ht="15">
      <c r="D19" s="272"/>
      <c r="E19" s="272">
        <f>SUM(E9:E18)</f>
        <v>0</v>
      </c>
    </row>
    <row r="20" spans="1:5" ht="15">
      <c r="A20" t="s">
        <v>667</v>
      </c>
      <c r="E20" s="272">
        <f>SUM(E19*0.015)</f>
        <v>0</v>
      </c>
    </row>
    <row r="22" spans="1:5" ht="15">
      <c r="A22" s="266" t="s">
        <v>668</v>
      </c>
      <c r="E22" s="106">
        <f>SUM(E19:E20)</f>
        <v>0</v>
      </c>
    </row>
    <row r="24" ht="15">
      <c r="A24" s="267" t="s">
        <v>669</v>
      </c>
    </row>
    <row r="26" spans="1:5" ht="12.75">
      <c r="A26" t="s">
        <v>670</v>
      </c>
      <c r="B26" t="s">
        <v>111</v>
      </c>
      <c r="C26">
        <v>264</v>
      </c>
      <c r="E26">
        <f>D26*C26</f>
        <v>0</v>
      </c>
    </row>
    <row r="27" spans="1:5" ht="12.75">
      <c r="A27" t="s">
        <v>671</v>
      </c>
      <c r="B27" t="s">
        <v>111</v>
      </c>
      <c r="C27">
        <v>10</v>
      </c>
      <c r="E27">
        <f aca="true" t="shared" si="1" ref="E27:E57">D27*C27</f>
        <v>0</v>
      </c>
    </row>
    <row r="28" spans="1:5" ht="12.75">
      <c r="A28" t="s">
        <v>672</v>
      </c>
      <c r="B28" t="s">
        <v>111</v>
      </c>
      <c r="C28">
        <v>1100</v>
      </c>
      <c r="E28">
        <f t="shared" si="1"/>
        <v>0</v>
      </c>
    </row>
    <row r="29" spans="1:5" ht="12.75">
      <c r="A29" t="s">
        <v>673</v>
      </c>
      <c r="B29" t="s">
        <v>111</v>
      </c>
      <c r="C29">
        <v>378</v>
      </c>
      <c r="E29">
        <f t="shared" si="1"/>
        <v>0</v>
      </c>
    </row>
    <row r="30" spans="1:5" ht="12.75">
      <c r="A30" t="s">
        <v>674</v>
      </c>
      <c r="B30" t="s">
        <v>111</v>
      </c>
      <c r="C30">
        <v>48</v>
      </c>
      <c r="E30">
        <f t="shared" si="1"/>
        <v>0</v>
      </c>
    </row>
    <row r="31" spans="1:5" ht="12.75">
      <c r="A31" t="s">
        <v>675</v>
      </c>
      <c r="B31" t="s">
        <v>111</v>
      </c>
      <c r="C31">
        <v>82</v>
      </c>
      <c r="E31">
        <f t="shared" si="1"/>
        <v>0</v>
      </c>
    </row>
    <row r="32" spans="1:5" ht="12.75">
      <c r="A32" t="s">
        <v>676</v>
      </c>
      <c r="B32" t="s">
        <v>111</v>
      </c>
      <c r="C32">
        <v>0</v>
      </c>
      <c r="E32">
        <f t="shared" si="1"/>
        <v>0</v>
      </c>
    </row>
    <row r="33" spans="1:5" ht="12.75">
      <c r="A33" t="s">
        <v>677</v>
      </c>
      <c r="B33" t="s">
        <v>177</v>
      </c>
      <c r="C33">
        <v>50</v>
      </c>
      <c r="E33">
        <f t="shared" si="1"/>
        <v>0</v>
      </c>
    </row>
    <row r="34" spans="1:5" ht="12.75">
      <c r="A34" t="s">
        <v>678</v>
      </c>
      <c r="B34" t="s">
        <v>177</v>
      </c>
      <c r="C34">
        <v>42</v>
      </c>
      <c r="E34">
        <f t="shared" si="1"/>
        <v>0</v>
      </c>
    </row>
    <row r="35" spans="1:5" ht="12.75">
      <c r="A35" t="s">
        <v>679</v>
      </c>
      <c r="B35" t="s">
        <v>177</v>
      </c>
      <c r="C35">
        <v>50</v>
      </c>
      <c r="E35">
        <f t="shared" si="1"/>
        <v>0</v>
      </c>
    </row>
    <row r="36" spans="1:5" ht="12.75">
      <c r="A36" t="s">
        <v>680</v>
      </c>
      <c r="B36" t="s">
        <v>177</v>
      </c>
      <c r="C36">
        <v>59</v>
      </c>
      <c r="E36">
        <f t="shared" si="1"/>
        <v>0</v>
      </c>
    </row>
    <row r="37" spans="1:5" ht="12.75">
      <c r="A37" t="s">
        <v>681</v>
      </c>
      <c r="B37" t="s">
        <v>177</v>
      </c>
      <c r="C37">
        <v>48</v>
      </c>
      <c r="E37">
        <f t="shared" si="1"/>
        <v>0</v>
      </c>
    </row>
    <row r="38" spans="1:5" ht="12.75">
      <c r="A38" t="s">
        <v>682</v>
      </c>
      <c r="B38" t="s">
        <v>177</v>
      </c>
      <c r="C38">
        <v>0</v>
      </c>
      <c r="E38">
        <f t="shared" si="1"/>
        <v>0</v>
      </c>
    </row>
    <row r="39" spans="1:5" ht="12.75">
      <c r="A39" t="s">
        <v>683</v>
      </c>
      <c r="B39" t="s">
        <v>177</v>
      </c>
      <c r="C39">
        <v>2</v>
      </c>
      <c r="E39">
        <f t="shared" si="1"/>
        <v>0</v>
      </c>
    </row>
    <row r="40" spans="1:5" ht="12.75">
      <c r="A40" t="s">
        <v>684</v>
      </c>
      <c r="B40" t="s">
        <v>177</v>
      </c>
      <c r="C40">
        <v>4</v>
      </c>
      <c r="E40">
        <f t="shared" si="1"/>
        <v>0</v>
      </c>
    </row>
    <row r="41" spans="1:5" ht="12.75">
      <c r="A41" t="s">
        <v>685</v>
      </c>
      <c r="B41" t="s">
        <v>111</v>
      </c>
      <c r="C41">
        <v>40</v>
      </c>
      <c r="E41">
        <f t="shared" si="1"/>
        <v>0</v>
      </c>
    </row>
    <row r="42" spans="1:5" ht="12.75">
      <c r="A42" t="s">
        <v>686</v>
      </c>
      <c r="B42" t="s">
        <v>111</v>
      </c>
      <c r="C42">
        <v>46</v>
      </c>
      <c r="E42">
        <f t="shared" si="1"/>
        <v>0</v>
      </c>
    </row>
    <row r="43" spans="1:5" ht="12.75">
      <c r="A43" t="s">
        <v>687</v>
      </c>
      <c r="B43" t="s">
        <v>111</v>
      </c>
      <c r="C43">
        <v>28</v>
      </c>
      <c r="E43">
        <f t="shared" si="1"/>
        <v>0</v>
      </c>
    </row>
    <row r="44" spans="1:5" ht="12.75">
      <c r="A44" s="268" t="s">
        <v>688</v>
      </c>
      <c r="B44" t="s">
        <v>177</v>
      </c>
      <c r="C44">
        <v>2</v>
      </c>
      <c r="E44">
        <f t="shared" si="1"/>
        <v>0</v>
      </c>
    </row>
    <row r="45" spans="1:5" ht="12.75">
      <c r="A45" s="268" t="s">
        <v>689</v>
      </c>
      <c r="B45" t="s">
        <v>177</v>
      </c>
      <c r="C45">
        <v>7</v>
      </c>
      <c r="E45">
        <f t="shared" si="1"/>
        <v>0</v>
      </c>
    </row>
    <row r="46" spans="1:5" ht="12.75">
      <c r="A46" t="s">
        <v>690</v>
      </c>
      <c r="B46" t="s">
        <v>177</v>
      </c>
      <c r="C46">
        <v>32</v>
      </c>
      <c r="E46">
        <f t="shared" si="1"/>
        <v>0</v>
      </c>
    </row>
    <row r="47" spans="1:5" ht="12.75">
      <c r="A47" t="s">
        <v>691</v>
      </c>
      <c r="B47" t="s">
        <v>177</v>
      </c>
      <c r="C47">
        <v>0</v>
      </c>
      <c r="E47">
        <f t="shared" si="1"/>
        <v>0</v>
      </c>
    </row>
    <row r="48" spans="1:5" ht="12.75">
      <c r="A48" t="s">
        <v>692</v>
      </c>
      <c r="B48" t="s">
        <v>177</v>
      </c>
      <c r="C48">
        <v>0</v>
      </c>
      <c r="E48">
        <f t="shared" si="1"/>
        <v>0</v>
      </c>
    </row>
    <row r="49" ht="12.75">
      <c r="A49" t="s">
        <v>693</v>
      </c>
    </row>
    <row r="50" spans="1:5" ht="12.75">
      <c r="A50" t="s">
        <v>694</v>
      </c>
      <c r="B50" t="s">
        <v>177</v>
      </c>
      <c r="C50">
        <v>84</v>
      </c>
      <c r="E50">
        <f t="shared" si="1"/>
        <v>0</v>
      </c>
    </row>
    <row r="51" ht="12.75">
      <c r="A51" t="s">
        <v>695</v>
      </c>
    </row>
    <row r="52" spans="1:5" ht="12.75">
      <c r="A52" t="s">
        <v>696</v>
      </c>
      <c r="B52" t="s">
        <v>177</v>
      </c>
      <c r="C52">
        <v>52</v>
      </c>
      <c r="E52">
        <f t="shared" si="1"/>
        <v>0</v>
      </c>
    </row>
    <row r="53" ht="12.75">
      <c r="A53" t="s">
        <v>697</v>
      </c>
    </row>
    <row r="54" spans="1:5" ht="12.75">
      <c r="A54" t="s">
        <v>698</v>
      </c>
      <c r="B54" t="s">
        <v>111</v>
      </c>
      <c r="C54">
        <v>63</v>
      </c>
      <c r="E54">
        <f t="shared" si="1"/>
        <v>0</v>
      </c>
    </row>
    <row r="55" spans="1:5" ht="12.75">
      <c r="A55" t="s">
        <v>699</v>
      </c>
      <c r="B55" t="s">
        <v>177</v>
      </c>
      <c r="C55">
        <v>21</v>
      </c>
      <c r="E55">
        <f t="shared" si="1"/>
        <v>0</v>
      </c>
    </row>
    <row r="56" ht="12.75">
      <c r="A56" t="s">
        <v>700</v>
      </c>
    </row>
    <row r="57" spans="1:5" ht="12.75">
      <c r="A57" t="s">
        <v>701</v>
      </c>
      <c r="B57" t="s">
        <v>177</v>
      </c>
      <c r="C57">
        <v>7</v>
      </c>
      <c r="E57">
        <f t="shared" si="1"/>
        <v>0</v>
      </c>
    </row>
    <row r="58" spans="1:5" ht="12.75">
      <c r="A58" t="s">
        <v>702</v>
      </c>
      <c r="B58" t="s">
        <v>177</v>
      </c>
      <c r="C58">
        <v>4</v>
      </c>
      <c r="E58">
        <f aca="true" t="shared" si="2" ref="E58:E64">D58*C59</f>
        <v>0</v>
      </c>
    </row>
    <row r="59" ht="12.75">
      <c r="A59" t="s">
        <v>703</v>
      </c>
    </row>
    <row r="60" ht="12.75">
      <c r="A60" t="s">
        <v>704</v>
      </c>
    </row>
    <row r="61" spans="1:5" ht="12.75">
      <c r="A61" t="s">
        <v>705</v>
      </c>
      <c r="B61" t="s">
        <v>177</v>
      </c>
      <c r="C61">
        <v>4</v>
      </c>
      <c r="E61">
        <f t="shared" si="2"/>
        <v>0</v>
      </c>
    </row>
    <row r="62" spans="1:4" ht="15">
      <c r="A62" t="s">
        <v>706</v>
      </c>
      <c r="D62" s="271"/>
    </row>
    <row r="63" spans="1:5" ht="12.75">
      <c r="A63" t="s">
        <v>701</v>
      </c>
      <c r="B63" t="s">
        <v>177</v>
      </c>
      <c r="C63">
        <v>0</v>
      </c>
      <c r="E63">
        <f t="shared" si="2"/>
        <v>0</v>
      </c>
    </row>
    <row r="64" spans="1:5" ht="12.75">
      <c r="A64" t="s">
        <v>707</v>
      </c>
      <c r="B64" t="s">
        <v>95</v>
      </c>
      <c r="C64">
        <v>1.5</v>
      </c>
      <c r="E64">
        <f t="shared" si="2"/>
        <v>0</v>
      </c>
    </row>
    <row r="65" spans="1:5" ht="12.75">
      <c r="A65" t="s">
        <v>733</v>
      </c>
      <c r="E65">
        <f>SUM(E26:E64)</f>
        <v>0</v>
      </c>
    </row>
    <row r="66" spans="1:5" ht="15">
      <c r="A66" t="s">
        <v>708</v>
      </c>
      <c r="D66" s="272"/>
      <c r="E66">
        <f>E65*0.03</f>
        <v>0</v>
      </c>
    </row>
    <row r="67" spans="1:5" ht="12.75">
      <c r="A67" t="s">
        <v>709</v>
      </c>
      <c r="E67">
        <f>E65*0.03</f>
        <v>0</v>
      </c>
    </row>
    <row r="69" spans="1:5" ht="15">
      <c r="A69" s="266" t="s">
        <v>710</v>
      </c>
      <c r="E69" s="272">
        <f>SUM(E65:E67)</f>
        <v>0</v>
      </c>
    </row>
    <row r="70" ht="15">
      <c r="A70" s="266"/>
    </row>
    <row r="71" ht="15">
      <c r="A71" s="267" t="s">
        <v>711</v>
      </c>
    </row>
    <row r="73" spans="1:5" ht="12.75">
      <c r="A73" t="s">
        <v>712</v>
      </c>
      <c r="B73" t="s">
        <v>713</v>
      </c>
      <c r="C73">
        <v>1</v>
      </c>
      <c r="E73">
        <f aca="true" t="shared" si="3" ref="E73:E77">D73*C73</f>
        <v>0</v>
      </c>
    </row>
    <row r="74" spans="1:5" ht="12.75">
      <c r="A74" t="s">
        <v>714</v>
      </c>
      <c r="B74" t="s">
        <v>177</v>
      </c>
      <c r="C74">
        <v>104</v>
      </c>
      <c r="E74">
        <f t="shared" si="3"/>
        <v>0</v>
      </c>
    </row>
    <row r="75" spans="1:5" ht="12.75">
      <c r="A75" t="s">
        <v>715</v>
      </c>
      <c r="B75" t="s">
        <v>177</v>
      </c>
      <c r="C75">
        <v>4</v>
      </c>
      <c r="E75">
        <f t="shared" si="3"/>
        <v>0</v>
      </c>
    </row>
    <row r="76" spans="1:5" ht="12.75">
      <c r="A76" t="s">
        <v>716</v>
      </c>
      <c r="B76" t="s">
        <v>177</v>
      </c>
      <c r="C76">
        <v>9</v>
      </c>
      <c r="E76">
        <f t="shared" si="3"/>
        <v>0</v>
      </c>
    </row>
    <row r="77" spans="1:5" ht="12.75">
      <c r="A77" t="s">
        <v>717</v>
      </c>
      <c r="B77" t="s">
        <v>177</v>
      </c>
      <c r="C77">
        <v>28</v>
      </c>
      <c r="E77">
        <f t="shared" si="3"/>
        <v>0</v>
      </c>
    </row>
    <row r="78" spans="4:5" ht="15">
      <c r="D78" s="272"/>
      <c r="E78" s="272">
        <f>SUM(E73:E77)</f>
        <v>0</v>
      </c>
    </row>
    <row r="79" spans="1:5" ht="12.75">
      <c r="A79" t="s">
        <v>709</v>
      </c>
      <c r="E79">
        <f>E78*0.03</f>
        <v>0</v>
      </c>
    </row>
    <row r="81" spans="1:5" ht="15">
      <c r="A81" s="266" t="s">
        <v>718</v>
      </c>
      <c r="E81" s="106">
        <f>SUM(E78:E79)</f>
        <v>0</v>
      </c>
    </row>
    <row r="83" ht="15">
      <c r="A83" s="267" t="s">
        <v>719</v>
      </c>
    </row>
    <row r="85" spans="1:5" ht="15">
      <c r="A85" t="s">
        <v>720</v>
      </c>
      <c r="B85" t="s">
        <v>111</v>
      </c>
      <c r="C85">
        <v>169</v>
      </c>
      <c r="D85" s="272"/>
      <c r="E85" s="274">
        <f>SUM(E82:E83)</f>
        <v>0</v>
      </c>
    </row>
    <row r="86" spans="1:5" ht="12.75">
      <c r="A86" t="s">
        <v>721</v>
      </c>
      <c r="B86" t="s">
        <v>177</v>
      </c>
      <c r="C86">
        <v>9</v>
      </c>
      <c r="E86">
        <f>D86*C86</f>
        <v>0</v>
      </c>
    </row>
    <row r="88" spans="1:5" ht="15">
      <c r="A88" s="266" t="s">
        <v>722</v>
      </c>
      <c r="E88" s="106">
        <f>SUM(E85:E86)</f>
        <v>0</v>
      </c>
    </row>
    <row r="90" ht="15">
      <c r="A90" s="267" t="s">
        <v>723</v>
      </c>
    </row>
    <row r="92" spans="1:5" ht="12.75">
      <c r="A92" t="s">
        <v>724</v>
      </c>
      <c r="B92" t="s">
        <v>725</v>
      </c>
      <c r="C92">
        <v>8</v>
      </c>
      <c r="E92">
        <f>D92*C92</f>
        <v>0</v>
      </c>
    </row>
    <row r="93" spans="1:5" ht="12.75">
      <c r="A93" t="s">
        <v>726</v>
      </c>
      <c r="B93" t="s">
        <v>725</v>
      </c>
      <c r="C93">
        <v>12</v>
      </c>
      <c r="E93">
        <f aca="true" t="shared" si="4" ref="E93:E95">D93*C93</f>
        <v>0</v>
      </c>
    </row>
    <row r="94" spans="1:4" ht="15">
      <c r="A94" t="s">
        <v>727</v>
      </c>
      <c r="B94" t="s">
        <v>713</v>
      </c>
      <c r="C94">
        <v>1</v>
      </c>
      <c r="D94" s="272"/>
    </row>
    <row r="95" spans="1:5" ht="12.75">
      <c r="A95" t="s">
        <v>728</v>
      </c>
      <c r="B95" t="s">
        <v>713</v>
      </c>
      <c r="C95">
        <v>1</v>
      </c>
      <c r="E95">
        <f t="shared" si="4"/>
        <v>0</v>
      </c>
    </row>
    <row r="97" spans="1:5" ht="15">
      <c r="A97" s="266" t="s">
        <v>729</v>
      </c>
      <c r="D97" s="273"/>
      <c r="E97" s="272">
        <f>SUM(E92:E95)</f>
        <v>0</v>
      </c>
    </row>
    <row r="98" spans="4:5" ht="12.75">
      <c r="D98" s="268"/>
      <c r="E98" s="268"/>
    </row>
    <row r="99" spans="1:6" ht="15">
      <c r="A99" s="269" t="s">
        <v>730</v>
      </c>
      <c r="D99" s="268"/>
      <c r="E99" s="270"/>
      <c r="F99" t="s">
        <v>69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60" zoomScaleNormal="60" workbookViewId="0" topLeftCell="A1">
      <selection activeCell="J12" sqref="J12"/>
    </sheetView>
  </sheetViews>
  <sheetFormatPr defaultColWidth="9.00390625" defaultRowHeight="12.75"/>
  <cols>
    <col min="1" max="1" width="8.375" style="0" customWidth="1"/>
    <col min="2" max="2" width="4.25390625" style="0" customWidth="1"/>
    <col min="3" max="3" width="14.25390625" style="0" customWidth="1"/>
    <col min="4" max="4" width="10.00390625" style="0" customWidth="1"/>
    <col min="5" max="5" width="57.125" style="0" customWidth="1"/>
    <col min="6" max="6" width="4.25390625" style="0" customWidth="1"/>
    <col min="7" max="7" width="13.75390625" style="0" customWidth="1"/>
    <col min="8" max="8" width="6.875" style="0" customWidth="1"/>
    <col min="9" max="9" width="8.25390625" style="0" customWidth="1"/>
    <col min="10" max="10" width="10.875" style="0" customWidth="1"/>
    <col min="11" max="11" width="10.625" style="0" customWidth="1"/>
    <col min="12" max="12" width="11.00390625" style="0" customWidth="1"/>
    <col min="13" max="13" width="10.25390625" style="0" customWidth="1"/>
    <col min="14" max="14" width="9.25390625" style="0" customWidth="1"/>
    <col min="15" max="15" width="6.125" style="0" customWidth="1"/>
    <col min="16" max="16" width="9.75390625" style="0" customWidth="1"/>
    <col min="17" max="17" width="9.375" style="0" customWidth="1"/>
    <col min="18" max="18" width="10.625" style="0" customWidth="1"/>
    <col min="19" max="19" width="25.75390625" style="0" customWidth="1"/>
    <col min="20" max="21" width="10.00390625" style="0" customWidth="1"/>
  </cols>
  <sheetData>
    <row r="1" spans="1:21" ht="15.75">
      <c r="A1" s="275"/>
      <c r="B1" s="276"/>
      <c r="C1" s="276"/>
      <c r="D1" s="276"/>
      <c r="E1" s="276" t="s">
        <v>1022</v>
      </c>
      <c r="F1" s="276"/>
      <c r="G1" s="277"/>
      <c r="H1" s="278"/>
      <c r="I1" s="277"/>
      <c r="J1" s="278"/>
      <c r="K1" s="279"/>
      <c r="L1" s="280"/>
      <c r="M1" s="278"/>
      <c r="N1" s="278"/>
      <c r="O1" s="281"/>
      <c r="P1" s="278"/>
      <c r="Q1" s="278"/>
      <c r="R1" s="278"/>
      <c r="S1" s="278"/>
      <c r="T1" s="276"/>
      <c r="U1" s="276"/>
    </row>
    <row r="2" spans="1:21" ht="15.75">
      <c r="A2" s="275"/>
      <c r="B2" s="276"/>
      <c r="C2" s="276"/>
      <c r="D2" s="276"/>
      <c r="E2" s="276"/>
      <c r="F2" s="276"/>
      <c r="G2" s="277"/>
      <c r="H2" s="278"/>
      <c r="I2" s="277"/>
      <c r="J2" s="278"/>
      <c r="K2" s="279"/>
      <c r="L2" s="280"/>
      <c r="M2" s="278"/>
      <c r="N2" s="278"/>
      <c r="O2" s="281"/>
      <c r="P2" s="278"/>
      <c r="Q2" s="278"/>
      <c r="R2" s="278"/>
      <c r="S2" s="278"/>
      <c r="T2" s="276"/>
      <c r="U2" s="276"/>
    </row>
    <row r="3" spans="1:21" ht="13.5" thickBot="1">
      <c r="A3" s="282" t="s">
        <v>734</v>
      </c>
      <c r="B3" s="283" t="s">
        <v>735</v>
      </c>
      <c r="C3" s="284" t="s">
        <v>736</v>
      </c>
      <c r="D3" s="284" t="s">
        <v>737</v>
      </c>
      <c r="E3" s="285" t="s">
        <v>738</v>
      </c>
      <c r="F3" s="283" t="s">
        <v>86</v>
      </c>
      <c r="G3" s="282" t="s">
        <v>739</v>
      </c>
      <c r="H3" s="282" t="s">
        <v>740</v>
      </c>
      <c r="I3" s="282" t="s">
        <v>741</v>
      </c>
      <c r="J3" s="282" t="s">
        <v>731</v>
      </c>
      <c r="K3" s="282" t="s">
        <v>742</v>
      </c>
      <c r="L3" s="282" t="s">
        <v>743</v>
      </c>
      <c r="M3" s="282" t="s">
        <v>744</v>
      </c>
      <c r="N3" s="282" t="s">
        <v>745</v>
      </c>
      <c r="O3" s="286" t="s">
        <v>746</v>
      </c>
      <c r="P3" s="282" t="s">
        <v>747</v>
      </c>
      <c r="Q3" s="282" t="s">
        <v>49</v>
      </c>
      <c r="R3" s="282" t="s">
        <v>748</v>
      </c>
      <c r="S3" s="285" t="s">
        <v>749</v>
      </c>
      <c r="T3" s="284" t="s">
        <v>3</v>
      </c>
      <c r="U3" s="284" t="s">
        <v>750</v>
      </c>
    </row>
    <row r="4" spans="1:21" ht="12.75">
      <c r="A4" s="287"/>
      <c r="B4" s="288"/>
      <c r="C4" s="289"/>
      <c r="D4" s="289"/>
      <c r="E4" s="290"/>
      <c r="F4" s="288"/>
      <c r="G4" s="287"/>
      <c r="H4" s="287"/>
      <c r="I4" s="287"/>
      <c r="J4" s="287"/>
      <c r="K4" s="287"/>
      <c r="L4" s="287"/>
      <c r="M4" s="287"/>
      <c r="N4" s="287"/>
      <c r="O4" s="291"/>
      <c r="P4" s="287"/>
      <c r="Q4" s="287"/>
      <c r="R4" s="287"/>
      <c r="S4" s="292"/>
      <c r="T4" s="289"/>
      <c r="U4" s="289"/>
    </row>
    <row r="5" spans="1:21" ht="12.75">
      <c r="A5" s="293"/>
      <c r="B5" s="294"/>
      <c r="C5" s="295"/>
      <c r="D5" s="295"/>
      <c r="E5" s="295" t="s">
        <v>751</v>
      </c>
      <c r="F5" s="294"/>
      <c r="G5" s="296"/>
      <c r="H5" s="297"/>
      <c r="I5" s="296"/>
      <c r="J5" s="297"/>
      <c r="K5" s="298">
        <f>K6+K10+K23+K38+K54+K67</f>
        <v>0</v>
      </c>
      <c r="L5" s="299"/>
      <c r="M5" s="300">
        <f>SUBTOTAL(9,M6:M73)</f>
        <v>1.2834400000000001</v>
      </c>
      <c r="N5" s="297"/>
      <c r="O5" s="301">
        <f>SUBTOTAL(9,O6:O73)</f>
        <v>1.14426</v>
      </c>
      <c r="P5" s="297"/>
      <c r="Q5" s="298">
        <f>SUBTOTAL(9,Q6:Q73)</f>
        <v>0</v>
      </c>
      <c r="R5" s="298">
        <f>SUBTOTAL(9,R6:R73)</f>
        <v>0</v>
      </c>
      <c r="S5" s="302"/>
      <c r="T5" s="303"/>
      <c r="U5" s="303"/>
    </row>
    <row r="6" spans="1:21" ht="12.75">
      <c r="A6" s="304"/>
      <c r="B6" s="288"/>
      <c r="C6" s="305"/>
      <c r="D6" s="305"/>
      <c r="E6" s="305" t="s">
        <v>752</v>
      </c>
      <c r="F6" s="288"/>
      <c r="G6" s="306"/>
      <c r="H6" s="307"/>
      <c r="I6" s="306"/>
      <c r="J6" s="307"/>
      <c r="K6" s="308">
        <f>SUBTOTAL(9,K7:K9)</f>
        <v>0</v>
      </c>
      <c r="L6" s="309"/>
      <c r="M6" s="310">
        <f>SUBTOTAL(9,M7:M9)</f>
        <v>0</v>
      </c>
      <c r="N6" s="307"/>
      <c r="O6" s="311">
        <f>SUBTOTAL(9,O7:O9)</f>
        <v>0</v>
      </c>
      <c r="P6" s="307"/>
      <c r="Q6" s="308">
        <f>SUBTOTAL(9,Q7:Q9)</f>
        <v>0</v>
      </c>
      <c r="R6" s="308">
        <f>SUBTOTAL(9,R7:R9)</f>
        <v>0</v>
      </c>
      <c r="S6" s="312"/>
      <c r="T6" s="289"/>
      <c r="U6" s="289"/>
    </row>
    <row r="7" spans="1:21" ht="12.75">
      <c r="A7" s="313">
        <v>1</v>
      </c>
      <c r="B7" s="314" t="s">
        <v>753</v>
      </c>
      <c r="C7" s="315" t="s">
        <v>754</v>
      </c>
      <c r="D7" s="315"/>
      <c r="E7" s="316" t="s">
        <v>755</v>
      </c>
      <c r="F7" s="314" t="s">
        <v>725</v>
      </c>
      <c r="G7" s="317">
        <v>24</v>
      </c>
      <c r="H7" s="318">
        <v>0</v>
      </c>
      <c r="I7" s="317">
        <f aca="true" t="shared" si="0" ref="I7:I8">G7*(1+H7/100)</f>
        <v>24</v>
      </c>
      <c r="J7" s="319"/>
      <c r="K7" s="320">
        <f aca="true" t="shared" si="1" ref="K7:K8">I7*J7</f>
        <v>0</v>
      </c>
      <c r="L7" s="321"/>
      <c r="M7" s="318">
        <f aca="true" t="shared" si="2" ref="M7:M8">I7*L7</f>
        <v>0</v>
      </c>
      <c r="N7" s="321"/>
      <c r="O7" s="322">
        <f aca="true" t="shared" si="3" ref="O7:O8">I7*N7</f>
        <v>0</v>
      </c>
      <c r="P7" s="323">
        <v>21</v>
      </c>
      <c r="Q7" s="320">
        <f aca="true" t="shared" si="4" ref="Q7:Q8">K7*(P7/100)</f>
        <v>0</v>
      </c>
      <c r="R7" s="320">
        <f aca="true" t="shared" si="5" ref="R7:R8">K7+Q7</f>
        <v>0</v>
      </c>
      <c r="S7" s="316"/>
      <c r="T7" s="315" t="s">
        <v>756</v>
      </c>
      <c r="U7" s="315" t="s">
        <v>757</v>
      </c>
    </row>
    <row r="8" spans="1:21" ht="12.75">
      <c r="A8" s="313">
        <v>2</v>
      </c>
      <c r="B8" s="314" t="s">
        <v>753</v>
      </c>
      <c r="C8" s="315" t="s">
        <v>758</v>
      </c>
      <c r="D8" s="315"/>
      <c r="E8" s="316" t="s">
        <v>759</v>
      </c>
      <c r="F8" s="314" t="s">
        <v>98</v>
      </c>
      <c r="G8" s="317">
        <v>0</v>
      </c>
      <c r="H8" s="318">
        <v>0</v>
      </c>
      <c r="I8" s="317">
        <f t="shared" si="0"/>
        <v>0</v>
      </c>
      <c r="J8" s="319"/>
      <c r="K8" s="320">
        <f t="shared" si="1"/>
        <v>0</v>
      </c>
      <c r="L8" s="321"/>
      <c r="M8" s="318">
        <f t="shared" si="2"/>
        <v>0</v>
      </c>
      <c r="N8" s="321"/>
      <c r="O8" s="322">
        <f t="shared" si="3"/>
        <v>0</v>
      </c>
      <c r="P8" s="323">
        <v>21</v>
      </c>
      <c r="Q8" s="320">
        <f t="shared" si="4"/>
        <v>0</v>
      </c>
      <c r="R8" s="320">
        <f t="shared" si="5"/>
        <v>0</v>
      </c>
      <c r="S8" s="316"/>
      <c r="T8" s="315" t="s">
        <v>756</v>
      </c>
      <c r="U8" s="315" t="s">
        <v>757</v>
      </c>
    </row>
    <row r="9" spans="1:21" ht="12.75">
      <c r="A9" s="324"/>
      <c r="B9" s="325"/>
      <c r="C9" s="326"/>
      <c r="D9" s="326"/>
      <c r="E9" s="327"/>
      <c r="F9" s="325"/>
      <c r="G9" s="328"/>
      <c r="H9" s="329"/>
      <c r="I9" s="328"/>
      <c r="J9" s="329"/>
      <c r="K9" s="330"/>
      <c r="L9" s="331"/>
      <c r="M9" s="329"/>
      <c r="N9" s="329"/>
      <c r="O9" s="332"/>
      <c r="P9" s="329"/>
      <c r="Q9" s="330"/>
      <c r="R9" s="330"/>
      <c r="S9" s="329"/>
      <c r="T9" s="326"/>
      <c r="U9" s="326"/>
    </row>
    <row r="10" spans="1:21" ht="12.75">
      <c r="A10" s="304"/>
      <c r="B10" s="288"/>
      <c r="C10" s="305"/>
      <c r="D10" s="305"/>
      <c r="E10" s="305" t="s">
        <v>760</v>
      </c>
      <c r="F10" s="288"/>
      <c r="G10" s="306"/>
      <c r="H10" s="307"/>
      <c r="I10" s="306"/>
      <c r="J10" s="307"/>
      <c r="K10" s="308">
        <f>SUBTOTAL(9,K11:K21)</f>
        <v>0</v>
      </c>
      <c r="L10" s="309"/>
      <c r="M10" s="310">
        <f>SUBTOTAL(9,M11:M22)</f>
        <v>0.26368</v>
      </c>
      <c r="N10" s="307"/>
      <c r="O10" s="311">
        <f>SUBTOTAL(9,O11:O22)</f>
        <v>0</v>
      </c>
      <c r="P10" s="307"/>
      <c r="Q10" s="308">
        <f>SUBTOTAL(9,Q11:Q22)</f>
        <v>0</v>
      </c>
      <c r="R10" s="308">
        <f>SUBTOTAL(9,R11:R22)</f>
        <v>0</v>
      </c>
      <c r="S10" s="312"/>
      <c r="T10" s="289"/>
      <c r="U10" s="289"/>
    </row>
    <row r="11" spans="1:21" ht="12.75">
      <c r="A11" s="313">
        <v>3</v>
      </c>
      <c r="B11" s="314" t="s">
        <v>761</v>
      </c>
      <c r="C11" s="315" t="s">
        <v>762</v>
      </c>
      <c r="D11" s="315" t="s">
        <v>763</v>
      </c>
      <c r="E11" s="316" t="s">
        <v>764</v>
      </c>
      <c r="F11" s="314" t="s">
        <v>48</v>
      </c>
      <c r="G11" s="317">
        <v>2.44</v>
      </c>
      <c r="H11" s="318">
        <v>0</v>
      </c>
      <c r="I11" s="317">
        <f aca="true" t="shared" si="6" ref="I11:I21">G11*(1+H11/100)</f>
        <v>2.44</v>
      </c>
      <c r="J11" s="319"/>
      <c r="K11" s="320">
        <f aca="true" t="shared" si="7" ref="K11:K21">I11*J11</f>
        <v>0</v>
      </c>
      <c r="L11" s="321"/>
      <c r="M11" s="318">
        <f aca="true" t="shared" si="8" ref="M11:M21">I11*L11</f>
        <v>0</v>
      </c>
      <c r="N11" s="321"/>
      <c r="O11" s="322">
        <f aca="true" t="shared" si="9" ref="O11:O21">I11*N11</f>
        <v>0</v>
      </c>
      <c r="P11" s="323">
        <v>21</v>
      </c>
      <c r="Q11" s="320">
        <f aca="true" t="shared" si="10" ref="Q11:Q21">K11*(P11/100)</f>
        <v>0</v>
      </c>
      <c r="R11" s="320">
        <f aca="true" t="shared" si="11" ref="R11:R21">K11+Q11</f>
        <v>0</v>
      </c>
      <c r="S11" s="316"/>
      <c r="T11" s="315" t="s">
        <v>756</v>
      </c>
      <c r="U11" s="315" t="s">
        <v>242</v>
      </c>
    </row>
    <row r="12" spans="1:21" ht="24">
      <c r="A12" s="313">
        <v>4</v>
      </c>
      <c r="B12" s="314" t="s">
        <v>761</v>
      </c>
      <c r="C12" s="315" t="s">
        <v>765</v>
      </c>
      <c r="D12" s="315" t="s">
        <v>766</v>
      </c>
      <c r="E12" s="316" t="s">
        <v>767</v>
      </c>
      <c r="F12" s="314" t="s">
        <v>111</v>
      </c>
      <c r="G12" s="317">
        <v>100</v>
      </c>
      <c r="H12" s="318">
        <v>0</v>
      </c>
      <c r="I12" s="317">
        <f t="shared" si="6"/>
        <v>100</v>
      </c>
      <c r="J12" s="319"/>
      <c r="K12" s="320">
        <f t="shared" si="7"/>
        <v>0</v>
      </c>
      <c r="L12" s="321">
        <v>0.00206</v>
      </c>
      <c r="M12" s="318">
        <f t="shared" si="8"/>
        <v>0.20600000000000002</v>
      </c>
      <c r="N12" s="321"/>
      <c r="O12" s="322">
        <f t="shared" si="9"/>
        <v>0</v>
      </c>
      <c r="P12" s="323">
        <v>21</v>
      </c>
      <c r="Q12" s="320">
        <f t="shared" si="10"/>
        <v>0</v>
      </c>
      <c r="R12" s="320">
        <f t="shared" si="11"/>
        <v>0</v>
      </c>
      <c r="S12" s="316"/>
      <c r="T12" s="315" t="s">
        <v>756</v>
      </c>
      <c r="U12" s="315" t="s">
        <v>242</v>
      </c>
    </row>
    <row r="13" spans="1:21" ht="24">
      <c r="A13" s="313">
        <v>5</v>
      </c>
      <c r="B13" s="314" t="s">
        <v>761</v>
      </c>
      <c r="C13" s="315" t="s">
        <v>765</v>
      </c>
      <c r="D13" s="315" t="s">
        <v>766</v>
      </c>
      <c r="E13" s="316" t="s">
        <v>768</v>
      </c>
      <c r="F13" s="314" t="s">
        <v>111</v>
      </c>
      <c r="G13" s="317">
        <v>28</v>
      </c>
      <c r="H13" s="318">
        <v>0</v>
      </c>
      <c r="I13" s="317">
        <f t="shared" si="6"/>
        <v>28</v>
      </c>
      <c r="J13" s="319"/>
      <c r="K13" s="320">
        <f t="shared" si="7"/>
        <v>0</v>
      </c>
      <c r="L13" s="321">
        <v>0.00206</v>
      </c>
      <c r="M13" s="318">
        <f t="shared" si="8"/>
        <v>0.05768000000000001</v>
      </c>
      <c r="N13" s="321"/>
      <c r="O13" s="322">
        <f t="shared" si="9"/>
        <v>0</v>
      </c>
      <c r="P13" s="323">
        <v>21</v>
      </c>
      <c r="Q13" s="320">
        <f t="shared" si="10"/>
        <v>0</v>
      </c>
      <c r="R13" s="320">
        <f t="shared" si="11"/>
        <v>0</v>
      </c>
      <c r="S13" s="316"/>
      <c r="T13" s="315" t="s">
        <v>756</v>
      </c>
      <c r="U13" s="315" t="s">
        <v>242</v>
      </c>
    </row>
    <row r="14" spans="1:21" ht="12.75">
      <c r="A14" s="313">
        <v>6</v>
      </c>
      <c r="B14" s="314" t="s">
        <v>753</v>
      </c>
      <c r="C14" s="315" t="s">
        <v>769</v>
      </c>
      <c r="D14" s="315"/>
      <c r="E14" s="316" t="s">
        <v>770</v>
      </c>
      <c r="F14" s="314" t="s">
        <v>111</v>
      </c>
      <c r="G14" s="317">
        <v>14</v>
      </c>
      <c r="H14" s="318">
        <v>0</v>
      </c>
      <c r="I14" s="317">
        <f t="shared" si="6"/>
        <v>14</v>
      </c>
      <c r="J14" s="319"/>
      <c r="K14" s="320">
        <f t="shared" si="7"/>
        <v>0</v>
      </c>
      <c r="L14" s="321"/>
      <c r="M14" s="318">
        <f t="shared" si="8"/>
        <v>0</v>
      </c>
      <c r="N14" s="321"/>
      <c r="O14" s="322">
        <f t="shared" si="9"/>
        <v>0</v>
      </c>
      <c r="P14" s="323">
        <v>21</v>
      </c>
      <c r="Q14" s="320">
        <f t="shared" si="10"/>
        <v>0</v>
      </c>
      <c r="R14" s="320">
        <f t="shared" si="11"/>
        <v>0</v>
      </c>
      <c r="S14" s="316"/>
      <c r="T14" s="315" t="s">
        <v>756</v>
      </c>
      <c r="U14" s="315" t="s">
        <v>242</v>
      </c>
    </row>
    <row r="15" spans="1:21" ht="24">
      <c r="A15" s="313">
        <v>7</v>
      </c>
      <c r="B15" s="314" t="s">
        <v>753</v>
      </c>
      <c r="C15" s="315" t="s">
        <v>771</v>
      </c>
      <c r="D15" s="315"/>
      <c r="E15" s="316" t="s">
        <v>772</v>
      </c>
      <c r="F15" s="314" t="s">
        <v>111</v>
      </c>
      <c r="G15" s="317">
        <v>4</v>
      </c>
      <c r="H15" s="318">
        <v>0</v>
      </c>
      <c r="I15" s="317">
        <f t="shared" si="6"/>
        <v>4</v>
      </c>
      <c r="J15" s="319"/>
      <c r="K15" s="320">
        <f t="shared" si="7"/>
        <v>0</v>
      </c>
      <c r="L15" s="321"/>
      <c r="M15" s="318">
        <f t="shared" si="8"/>
        <v>0</v>
      </c>
      <c r="N15" s="321"/>
      <c r="O15" s="322">
        <f t="shared" si="9"/>
        <v>0</v>
      </c>
      <c r="P15" s="323">
        <v>21</v>
      </c>
      <c r="Q15" s="320">
        <f t="shared" si="10"/>
        <v>0</v>
      </c>
      <c r="R15" s="320">
        <f t="shared" si="11"/>
        <v>0</v>
      </c>
      <c r="S15" s="316"/>
      <c r="T15" s="315" t="s">
        <v>756</v>
      </c>
      <c r="U15" s="315" t="s">
        <v>242</v>
      </c>
    </row>
    <row r="16" spans="1:21" ht="24">
      <c r="A16" s="313">
        <v>8</v>
      </c>
      <c r="B16" s="314" t="s">
        <v>753</v>
      </c>
      <c r="C16" s="315" t="s">
        <v>773</v>
      </c>
      <c r="D16" s="315"/>
      <c r="E16" s="316" t="s">
        <v>774</v>
      </c>
      <c r="F16" s="314" t="s">
        <v>111</v>
      </c>
      <c r="G16" s="317">
        <v>20</v>
      </c>
      <c r="H16" s="318">
        <v>0</v>
      </c>
      <c r="I16" s="317">
        <f t="shared" si="6"/>
        <v>20</v>
      </c>
      <c r="J16" s="319"/>
      <c r="K16" s="320">
        <f t="shared" si="7"/>
        <v>0</v>
      </c>
      <c r="L16" s="321"/>
      <c r="M16" s="318">
        <f t="shared" si="8"/>
        <v>0</v>
      </c>
      <c r="N16" s="321"/>
      <c r="O16" s="322">
        <f t="shared" si="9"/>
        <v>0</v>
      </c>
      <c r="P16" s="323">
        <v>21</v>
      </c>
      <c r="Q16" s="320">
        <f t="shared" si="10"/>
        <v>0</v>
      </c>
      <c r="R16" s="320">
        <f t="shared" si="11"/>
        <v>0</v>
      </c>
      <c r="S16" s="316"/>
      <c r="T16" s="315" t="s">
        <v>756</v>
      </c>
      <c r="U16" s="315" t="s">
        <v>242</v>
      </c>
    </row>
    <row r="17" spans="1:21" ht="24">
      <c r="A17" s="313">
        <v>9</v>
      </c>
      <c r="B17" s="314" t="s">
        <v>753</v>
      </c>
      <c r="C17" s="315" t="s">
        <v>775</v>
      </c>
      <c r="D17" s="315"/>
      <c r="E17" s="316" t="s">
        <v>776</v>
      </c>
      <c r="F17" s="314" t="s">
        <v>111</v>
      </c>
      <c r="G17" s="317">
        <v>0</v>
      </c>
      <c r="H17" s="318">
        <v>0</v>
      </c>
      <c r="I17" s="317">
        <f t="shared" si="6"/>
        <v>0</v>
      </c>
      <c r="J17" s="319"/>
      <c r="K17" s="320">
        <f t="shared" si="7"/>
        <v>0</v>
      </c>
      <c r="L17" s="321"/>
      <c r="M17" s="318">
        <f t="shared" si="8"/>
        <v>0</v>
      </c>
      <c r="N17" s="321"/>
      <c r="O17" s="322">
        <f t="shared" si="9"/>
        <v>0</v>
      </c>
      <c r="P17" s="323">
        <v>21</v>
      </c>
      <c r="Q17" s="320">
        <f t="shared" si="10"/>
        <v>0</v>
      </c>
      <c r="R17" s="320">
        <f t="shared" si="11"/>
        <v>0</v>
      </c>
      <c r="S17" s="316"/>
      <c r="T17" s="315" t="s">
        <v>756</v>
      </c>
      <c r="U17" s="315" t="s">
        <v>242</v>
      </c>
    </row>
    <row r="18" spans="1:21" ht="24">
      <c r="A18" s="313">
        <v>10</v>
      </c>
      <c r="B18" s="314" t="s">
        <v>753</v>
      </c>
      <c r="C18" s="315" t="s">
        <v>777</v>
      </c>
      <c r="D18" s="315"/>
      <c r="E18" s="316" t="s">
        <v>778</v>
      </c>
      <c r="F18" s="314" t="s">
        <v>111</v>
      </c>
      <c r="G18" s="317">
        <v>27.5</v>
      </c>
      <c r="H18" s="318">
        <v>0</v>
      </c>
      <c r="I18" s="317">
        <f t="shared" si="6"/>
        <v>27.5</v>
      </c>
      <c r="J18" s="319"/>
      <c r="K18" s="320">
        <f t="shared" si="7"/>
        <v>0</v>
      </c>
      <c r="L18" s="321"/>
      <c r="M18" s="318">
        <f t="shared" si="8"/>
        <v>0</v>
      </c>
      <c r="N18" s="321"/>
      <c r="O18" s="322">
        <f t="shared" si="9"/>
        <v>0</v>
      </c>
      <c r="P18" s="323">
        <v>21</v>
      </c>
      <c r="Q18" s="320">
        <f t="shared" si="10"/>
        <v>0</v>
      </c>
      <c r="R18" s="320">
        <f t="shared" si="11"/>
        <v>0</v>
      </c>
      <c r="S18" s="316"/>
      <c r="T18" s="315" t="s">
        <v>756</v>
      </c>
      <c r="U18" s="315" t="s">
        <v>242</v>
      </c>
    </row>
    <row r="19" spans="1:21" ht="24">
      <c r="A19" s="313">
        <v>11</v>
      </c>
      <c r="B19" s="314" t="s">
        <v>753</v>
      </c>
      <c r="C19" s="315" t="s">
        <v>779</v>
      </c>
      <c r="D19" s="315"/>
      <c r="E19" s="316" t="s">
        <v>780</v>
      </c>
      <c r="F19" s="314" t="s">
        <v>111</v>
      </c>
      <c r="G19" s="317">
        <v>27.5</v>
      </c>
      <c r="H19" s="318">
        <v>0</v>
      </c>
      <c r="I19" s="317">
        <f t="shared" si="6"/>
        <v>27.5</v>
      </c>
      <c r="J19" s="319"/>
      <c r="K19" s="320">
        <f t="shared" si="7"/>
        <v>0</v>
      </c>
      <c r="L19" s="321"/>
      <c r="M19" s="318">
        <f t="shared" si="8"/>
        <v>0</v>
      </c>
      <c r="N19" s="321"/>
      <c r="O19" s="322">
        <f t="shared" si="9"/>
        <v>0</v>
      </c>
      <c r="P19" s="323">
        <v>21</v>
      </c>
      <c r="Q19" s="320">
        <f t="shared" si="10"/>
        <v>0</v>
      </c>
      <c r="R19" s="320">
        <f t="shared" si="11"/>
        <v>0</v>
      </c>
      <c r="S19" s="316"/>
      <c r="T19" s="315" t="s">
        <v>756</v>
      </c>
      <c r="U19" s="315" t="s">
        <v>242</v>
      </c>
    </row>
    <row r="20" spans="1:21" ht="24">
      <c r="A20" s="313">
        <v>12</v>
      </c>
      <c r="B20" s="314" t="s">
        <v>753</v>
      </c>
      <c r="C20" s="315" t="s">
        <v>781</v>
      </c>
      <c r="D20" s="315"/>
      <c r="E20" s="316" t="s">
        <v>782</v>
      </c>
      <c r="F20" s="314" t="s">
        <v>111</v>
      </c>
      <c r="G20" s="317">
        <v>32.5</v>
      </c>
      <c r="H20" s="318">
        <v>0</v>
      </c>
      <c r="I20" s="317">
        <f t="shared" si="6"/>
        <v>32.5</v>
      </c>
      <c r="J20" s="319"/>
      <c r="K20" s="320">
        <f t="shared" si="7"/>
        <v>0</v>
      </c>
      <c r="L20" s="321"/>
      <c r="M20" s="318">
        <f t="shared" si="8"/>
        <v>0</v>
      </c>
      <c r="N20" s="321"/>
      <c r="O20" s="322">
        <f t="shared" si="9"/>
        <v>0</v>
      </c>
      <c r="P20" s="323">
        <v>21</v>
      </c>
      <c r="Q20" s="320">
        <f t="shared" si="10"/>
        <v>0</v>
      </c>
      <c r="R20" s="320">
        <f t="shared" si="11"/>
        <v>0</v>
      </c>
      <c r="S20" s="316"/>
      <c r="T20" s="315" t="s">
        <v>756</v>
      </c>
      <c r="U20" s="315" t="s">
        <v>242</v>
      </c>
    </row>
    <row r="21" spans="1:21" ht="24">
      <c r="A21" s="313">
        <v>13</v>
      </c>
      <c r="B21" s="314" t="s">
        <v>753</v>
      </c>
      <c r="C21" s="315" t="s">
        <v>783</v>
      </c>
      <c r="D21" s="315"/>
      <c r="E21" s="316" t="s">
        <v>784</v>
      </c>
      <c r="F21" s="314" t="s">
        <v>111</v>
      </c>
      <c r="G21" s="317">
        <v>12.5</v>
      </c>
      <c r="H21" s="318">
        <v>0</v>
      </c>
      <c r="I21" s="317">
        <f t="shared" si="6"/>
        <v>12.5</v>
      </c>
      <c r="J21" s="319"/>
      <c r="K21" s="320">
        <f t="shared" si="7"/>
        <v>0</v>
      </c>
      <c r="L21" s="321"/>
      <c r="M21" s="318">
        <f t="shared" si="8"/>
        <v>0</v>
      </c>
      <c r="N21" s="321"/>
      <c r="O21" s="322">
        <f t="shared" si="9"/>
        <v>0</v>
      </c>
      <c r="P21" s="323">
        <v>21</v>
      </c>
      <c r="Q21" s="320">
        <f t="shared" si="10"/>
        <v>0</v>
      </c>
      <c r="R21" s="320">
        <f t="shared" si="11"/>
        <v>0</v>
      </c>
      <c r="S21" s="316"/>
      <c r="T21" s="315" t="s">
        <v>756</v>
      </c>
      <c r="U21" s="315" t="s">
        <v>242</v>
      </c>
    </row>
    <row r="22" spans="1:21" ht="12.75">
      <c r="A22" s="324"/>
      <c r="B22" s="325"/>
      <c r="C22" s="326"/>
      <c r="D22" s="326"/>
      <c r="E22" s="327"/>
      <c r="F22" s="325"/>
      <c r="G22" s="328"/>
      <c r="H22" s="329"/>
      <c r="I22" s="328"/>
      <c r="J22" s="329"/>
      <c r="K22" s="330"/>
      <c r="L22" s="331"/>
      <c r="M22" s="329"/>
      <c r="N22" s="329"/>
      <c r="O22" s="332"/>
      <c r="P22" s="329"/>
      <c r="Q22" s="330"/>
      <c r="R22" s="330"/>
      <c r="S22" s="329"/>
      <c r="T22" s="326"/>
      <c r="U22" s="326"/>
    </row>
    <row r="23" spans="1:21" ht="12.75">
      <c r="A23" s="304"/>
      <c r="B23" s="288"/>
      <c r="C23" s="305"/>
      <c r="D23" s="305"/>
      <c r="E23" s="305" t="s">
        <v>785</v>
      </c>
      <c r="F23" s="288"/>
      <c r="G23" s="306"/>
      <c r="H23" s="307"/>
      <c r="I23" s="306"/>
      <c r="J23" s="307"/>
      <c r="K23" s="308">
        <f>SUBTOTAL(9,K24:K36)</f>
        <v>0</v>
      </c>
      <c r="L23" s="309"/>
      <c r="M23" s="310">
        <f>SUBTOTAL(9,M24:M37)</f>
        <v>0.33302</v>
      </c>
      <c r="N23" s="307"/>
      <c r="O23" s="311">
        <f>SUBTOTAL(9,O24:O37)</f>
        <v>0.030760000000000003</v>
      </c>
      <c r="P23" s="307"/>
      <c r="Q23" s="308">
        <f>SUBTOTAL(9,Q24:Q37)</f>
        <v>0</v>
      </c>
      <c r="R23" s="308">
        <f>SUBTOTAL(9,R24:R37)</f>
        <v>0</v>
      </c>
      <c r="S23" s="312"/>
      <c r="T23" s="289"/>
      <c r="U23" s="289"/>
    </row>
    <row r="24" spans="1:21" ht="12.75">
      <c r="A24" s="313">
        <v>14</v>
      </c>
      <c r="B24" s="314" t="s">
        <v>761</v>
      </c>
      <c r="C24" s="315" t="s">
        <v>786</v>
      </c>
      <c r="D24" s="315" t="s">
        <v>787</v>
      </c>
      <c r="E24" s="316" t="s">
        <v>788</v>
      </c>
      <c r="F24" s="314" t="s">
        <v>48</v>
      </c>
      <c r="G24" s="317">
        <v>3.74</v>
      </c>
      <c r="H24" s="318">
        <v>0</v>
      </c>
      <c r="I24" s="317">
        <f aca="true" t="shared" si="12" ref="I24:I36">G24*(1+H24/100)</f>
        <v>3.74</v>
      </c>
      <c r="J24" s="319"/>
      <c r="K24" s="320">
        <f aca="true" t="shared" si="13" ref="K24:K36">I24*J24</f>
        <v>0</v>
      </c>
      <c r="L24" s="321"/>
      <c r="M24" s="318">
        <f aca="true" t="shared" si="14" ref="M24:M36">I24*L24</f>
        <v>0</v>
      </c>
      <c r="N24" s="321"/>
      <c r="O24" s="322">
        <f aca="true" t="shared" si="15" ref="O24:O36">I24*N24</f>
        <v>0</v>
      </c>
      <c r="P24" s="323">
        <v>21</v>
      </c>
      <c r="Q24" s="320">
        <f aca="true" t="shared" si="16" ref="Q24:Q36">K24*(P24/100)</f>
        <v>0</v>
      </c>
      <c r="R24" s="320">
        <f aca="true" t="shared" si="17" ref="R24:R36">K24+Q24</f>
        <v>0</v>
      </c>
      <c r="S24" s="316"/>
      <c r="T24" s="315" t="s">
        <v>756</v>
      </c>
      <c r="U24" s="315" t="s">
        <v>789</v>
      </c>
    </row>
    <row r="25" spans="1:21" ht="12.75">
      <c r="A25" s="313">
        <v>15</v>
      </c>
      <c r="B25" s="314" t="s">
        <v>761</v>
      </c>
      <c r="C25" s="315" t="s">
        <v>790</v>
      </c>
      <c r="D25" s="315" t="s">
        <v>791</v>
      </c>
      <c r="E25" s="316" t="s">
        <v>792</v>
      </c>
      <c r="F25" s="314" t="s">
        <v>111</v>
      </c>
      <c r="G25" s="317">
        <v>25</v>
      </c>
      <c r="H25" s="318">
        <v>0</v>
      </c>
      <c r="I25" s="317">
        <f t="shared" si="12"/>
        <v>25</v>
      </c>
      <c r="J25" s="319"/>
      <c r="K25" s="320">
        <f t="shared" si="13"/>
        <v>0</v>
      </c>
      <c r="L25" s="321">
        <v>2E-05</v>
      </c>
      <c r="M25" s="318">
        <f t="shared" si="14"/>
        <v>0.0005</v>
      </c>
      <c r="N25" s="321">
        <v>0.001</v>
      </c>
      <c r="O25" s="322">
        <f t="shared" si="15"/>
        <v>0.025</v>
      </c>
      <c r="P25" s="323">
        <v>21</v>
      </c>
      <c r="Q25" s="320">
        <f t="shared" si="16"/>
        <v>0</v>
      </c>
      <c r="R25" s="320">
        <f t="shared" si="17"/>
        <v>0</v>
      </c>
      <c r="S25" s="316"/>
      <c r="T25" s="315" t="s">
        <v>756</v>
      </c>
      <c r="U25" s="315" t="s">
        <v>789</v>
      </c>
    </row>
    <row r="26" spans="1:21" ht="24">
      <c r="A26" s="313">
        <v>16</v>
      </c>
      <c r="B26" s="314" t="s">
        <v>761</v>
      </c>
      <c r="C26" s="315" t="s">
        <v>793</v>
      </c>
      <c r="D26" s="315" t="s">
        <v>794</v>
      </c>
      <c r="E26" s="316" t="s">
        <v>795</v>
      </c>
      <c r="F26" s="314" t="s">
        <v>98</v>
      </c>
      <c r="G26" s="317">
        <v>8</v>
      </c>
      <c r="H26" s="318">
        <v>0</v>
      </c>
      <c r="I26" s="317">
        <f t="shared" si="12"/>
        <v>8</v>
      </c>
      <c r="J26" s="319"/>
      <c r="K26" s="320">
        <f t="shared" si="13"/>
        <v>0</v>
      </c>
      <c r="L26" s="321"/>
      <c r="M26" s="318">
        <f t="shared" si="14"/>
        <v>0</v>
      </c>
      <c r="N26" s="321">
        <v>0.00072</v>
      </c>
      <c r="O26" s="322">
        <f t="shared" si="15"/>
        <v>0.00576</v>
      </c>
      <c r="P26" s="323">
        <v>21</v>
      </c>
      <c r="Q26" s="320">
        <f t="shared" si="16"/>
        <v>0</v>
      </c>
      <c r="R26" s="320">
        <f t="shared" si="17"/>
        <v>0</v>
      </c>
      <c r="S26" s="316"/>
      <c r="T26" s="315" t="s">
        <v>756</v>
      </c>
      <c r="U26" s="315" t="s">
        <v>789</v>
      </c>
    </row>
    <row r="27" spans="1:21" ht="24">
      <c r="A27" s="313">
        <v>17</v>
      </c>
      <c r="B27" s="314" t="s">
        <v>761</v>
      </c>
      <c r="C27" s="315" t="s">
        <v>796</v>
      </c>
      <c r="D27" s="315" t="s">
        <v>797</v>
      </c>
      <c r="E27" s="316" t="s">
        <v>798</v>
      </c>
      <c r="F27" s="314" t="s">
        <v>136</v>
      </c>
      <c r="G27" s="317">
        <v>0.031</v>
      </c>
      <c r="H27" s="318">
        <v>0</v>
      </c>
      <c r="I27" s="317">
        <f t="shared" si="12"/>
        <v>0.031</v>
      </c>
      <c r="J27" s="319"/>
      <c r="K27" s="320">
        <f t="shared" si="13"/>
        <v>0</v>
      </c>
      <c r="L27" s="321"/>
      <c r="M27" s="318">
        <f t="shared" si="14"/>
        <v>0</v>
      </c>
      <c r="N27" s="321"/>
      <c r="O27" s="322">
        <f t="shared" si="15"/>
        <v>0</v>
      </c>
      <c r="P27" s="323">
        <v>21</v>
      </c>
      <c r="Q27" s="320">
        <f t="shared" si="16"/>
        <v>0</v>
      </c>
      <c r="R27" s="320">
        <f t="shared" si="17"/>
        <v>0</v>
      </c>
      <c r="S27" s="316"/>
      <c r="T27" s="315" t="s">
        <v>756</v>
      </c>
      <c r="U27" s="315" t="s">
        <v>789</v>
      </c>
    </row>
    <row r="28" spans="1:21" ht="24">
      <c r="A28" s="313">
        <v>18</v>
      </c>
      <c r="B28" s="314" t="s">
        <v>761</v>
      </c>
      <c r="C28" s="315" t="s">
        <v>799</v>
      </c>
      <c r="D28" s="315" t="s">
        <v>800</v>
      </c>
      <c r="E28" s="316" t="s">
        <v>801</v>
      </c>
      <c r="F28" s="314" t="s">
        <v>111</v>
      </c>
      <c r="G28" s="317">
        <v>34</v>
      </c>
      <c r="H28" s="318">
        <v>0</v>
      </c>
      <c r="I28" s="317">
        <f t="shared" si="12"/>
        <v>34</v>
      </c>
      <c r="J28" s="319"/>
      <c r="K28" s="320">
        <f t="shared" si="13"/>
        <v>0</v>
      </c>
      <c r="L28" s="321">
        <v>0.00894</v>
      </c>
      <c r="M28" s="318">
        <f t="shared" si="14"/>
        <v>0.30396</v>
      </c>
      <c r="N28" s="321"/>
      <c r="O28" s="322">
        <f t="shared" si="15"/>
        <v>0</v>
      </c>
      <c r="P28" s="323">
        <v>21</v>
      </c>
      <c r="Q28" s="320">
        <f t="shared" si="16"/>
        <v>0</v>
      </c>
      <c r="R28" s="320">
        <f t="shared" si="17"/>
        <v>0</v>
      </c>
      <c r="S28" s="316"/>
      <c r="T28" s="315" t="s">
        <v>756</v>
      </c>
      <c r="U28" s="315" t="s">
        <v>789</v>
      </c>
    </row>
    <row r="29" spans="1:21" ht="24">
      <c r="A29" s="313">
        <v>19</v>
      </c>
      <c r="B29" s="314" t="s">
        <v>761</v>
      </c>
      <c r="C29" s="315" t="s">
        <v>802</v>
      </c>
      <c r="D29" s="315" t="s">
        <v>803</v>
      </c>
      <c r="E29" s="316" t="s">
        <v>804</v>
      </c>
      <c r="F29" s="314" t="s">
        <v>111</v>
      </c>
      <c r="G29" s="317">
        <v>0</v>
      </c>
      <c r="H29" s="318">
        <v>0</v>
      </c>
      <c r="I29" s="317">
        <f t="shared" si="12"/>
        <v>0</v>
      </c>
      <c r="J29" s="319"/>
      <c r="K29" s="320">
        <f t="shared" si="13"/>
        <v>0</v>
      </c>
      <c r="L29" s="321">
        <v>0.00819</v>
      </c>
      <c r="M29" s="318">
        <f t="shared" si="14"/>
        <v>0</v>
      </c>
      <c r="N29" s="321"/>
      <c r="O29" s="322">
        <f t="shared" si="15"/>
        <v>0</v>
      </c>
      <c r="P29" s="323">
        <v>21</v>
      </c>
      <c r="Q29" s="320">
        <f t="shared" si="16"/>
        <v>0</v>
      </c>
      <c r="R29" s="320">
        <f t="shared" si="17"/>
        <v>0</v>
      </c>
      <c r="S29" s="316"/>
      <c r="T29" s="315" t="s">
        <v>756</v>
      </c>
      <c r="U29" s="315" t="s">
        <v>789</v>
      </c>
    </row>
    <row r="30" spans="1:21" ht="24">
      <c r="A30" s="313">
        <v>20</v>
      </c>
      <c r="B30" s="314" t="s">
        <v>761</v>
      </c>
      <c r="C30" s="315" t="s">
        <v>805</v>
      </c>
      <c r="D30" s="315" t="s">
        <v>806</v>
      </c>
      <c r="E30" s="316" t="s">
        <v>807</v>
      </c>
      <c r="F30" s="314" t="s">
        <v>98</v>
      </c>
      <c r="G30" s="317">
        <v>22</v>
      </c>
      <c r="H30" s="318">
        <v>0</v>
      </c>
      <c r="I30" s="317">
        <f t="shared" si="12"/>
        <v>22</v>
      </c>
      <c r="J30" s="319"/>
      <c r="K30" s="320">
        <f t="shared" si="13"/>
        <v>0</v>
      </c>
      <c r="L30" s="321"/>
      <c r="M30" s="318">
        <f t="shared" si="14"/>
        <v>0</v>
      </c>
      <c r="N30" s="321"/>
      <c r="O30" s="322">
        <f t="shared" si="15"/>
        <v>0</v>
      </c>
      <c r="P30" s="323">
        <v>21</v>
      </c>
      <c r="Q30" s="320">
        <f t="shared" si="16"/>
        <v>0</v>
      </c>
      <c r="R30" s="320">
        <f t="shared" si="17"/>
        <v>0</v>
      </c>
      <c r="S30" s="316"/>
      <c r="T30" s="315" t="s">
        <v>756</v>
      </c>
      <c r="U30" s="315" t="s">
        <v>789</v>
      </c>
    </row>
    <row r="31" spans="1:21" ht="24">
      <c r="A31" s="313">
        <v>21</v>
      </c>
      <c r="B31" s="314" t="s">
        <v>761</v>
      </c>
      <c r="C31" s="315" t="s">
        <v>808</v>
      </c>
      <c r="D31" s="315" t="s">
        <v>809</v>
      </c>
      <c r="E31" s="316" t="s">
        <v>810</v>
      </c>
      <c r="F31" s="314" t="s">
        <v>98</v>
      </c>
      <c r="G31" s="317">
        <v>22</v>
      </c>
      <c r="H31" s="318">
        <v>0</v>
      </c>
      <c r="I31" s="317">
        <f t="shared" si="12"/>
        <v>22</v>
      </c>
      <c r="J31" s="319"/>
      <c r="K31" s="320">
        <f t="shared" si="13"/>
        <v>0</v>
      </c>
      <c r="L31" s="321">
        <v>0.0003</v>
      </c>
      <c r="M31" s="318">
        <f t="shared" si="14"/>
        <v>0.006599999999999999</v>
      </c>
      <c r="N31" s="321"/>
      <c r="O31" s="322">
        <f t="shared" si="15"/>
        <v>0</v>
      </c>
      <c r="P31" s="323">
        <v>21</v>
      </c>
      <c r="Q31" s="320">
        <f t="shared" si="16"/>
        <v>0</v>
      </c>
      <c r="R31" s="320">
        <f t="shared" si="17"/>
        <v>0</v>
      </c>
      <c r="S31" s="316"/>
      <c r="T31" s="315" t="s">
        <v>756</v>
      </c>
      <c r="U31" s="315" t="s">
        <v>789</v>
      </c>
    </row>
    <row r="32" spans="1:21" ht="36">
      <c r="A32" s="313">
        <v>22</v>
      </c>
      <c r="B32" s="314" t="s">
        <v>761</v>
      </c>
      <c r="C32" s="315" t="s">
        <v>811</v>
      </c>
      <c r="D32" s="315" t="s">
        <v>812</v>
      </c>
      <c r="E32" s="316" t="s">
        <v>813</v>
      </c>
      <c r="F32" s="314" t="s">
        <v>98</v>
      </c>
      <c r="G32" s="317">
        <v>18</v>
      </c>
      <c r="H32" s="318">
        <v>0</v>
      </c>
      <c r="I32" s="317">
        <f t="shared" si="12"/>
        <v>18</v>
      </c>
      <c r="J32" s="319"/>
      <c r="K32" s="320">
        <f t="shared" si="13"/>
        <v>0</v>
      </c>
      <c r="L32" s="321">
        <v>0.00054</v>
      </c>
      <c r="M32" s="318">
        <f t="shared" si="14"/>
        <v>0.00972</v>
      </c>
      <c r="N32" s="321"/>
      <c r="O32" s="322">
        <f t="shared" si="15"/>
        <v>0</v>
      </c>
      <c r="P32" s="323">
        <v>21</v>
      </c>
      <c r="Q32" s="320">
        <f t="shared" si="16"/>
        <v>0</v>
      </c>
      <c r="R32" s="320">
        <f t="shared" si="17"/>
        <v>0</v>
      </c>
      <c r="S32" s="316"/>
      <c r="T32" s="315" t="s">
        <v>756</v>
      </c>
      <c r="U32" s="315" t="s">
        <v>789</v>
      </c>
    </row>
    <row r="33" spans="1:21" ht="36">
      <c r="A33" s="313">
        <v>23</v>
      </c>
      <c r="B33" s="314" t="s">
        <v>761</v>
      </c>
      <c r="C33" s="315" t="s">
        <v>814</v>
      </c>
      <c r="D33" s="315" t="s">
        <v>815</v>
      </c>
      <c r="E33" s="316" t="s">
        <v>816</v>
      </c>
      <c r="F33" s="314" t="s">
        <v>98</v>
      </c>
      <c r="G33" s="317">
        <v>0</v>
      </c>
      <c r="H33" s="318">
        <v>0</v>
      </c>
      <c r="I33" s="317">
        <f t="shared" si="12"/>
        <v>0</v>
      </c>
      <c r="J33" s="319"/>
      <c r="K33" s="320">
        <f t="shared" si="13"/>
        <v>0</v>
      </c>
      <c r="L33" s="321">
        <v>0.0006</v>
      </c>
      <c r="M33" s="318">
        <f t="shared" si="14"/>
        <v>0</v>
      </c>
      <c r="N33" s="321"/>
      <c r="O33" s="322">
        <f t="shared" si="15"/>
        <v>0</v>
      </c>
      <c r="P33" s="323">
        <v>21</v>
      </c>
      <c r="Q33" s="320">
        <f t="shared" si="16"/>
        <v>0</v>
      </c>
      <c r="R33" s="320">
        <f t="shared" si="17"/>
        <v>0</v>
      </c>
      <c r="S33" s="316"/>
      <c r="T33" s="315" t="s">
        <v>756</v>
      </c>
      <c r="U33" s="315" t="s">
        <v>789</v>
      </c>
    </row>
    <row r="34" spans="1:21" ht="24">
      <c r="A34" s="313">
        <v>24</v>
      </c>
      <c r="B34" s="314" t="s">
        <v>761</v>
      </c>
      <c r="C34" s="315" t="s">
        <v>817</v>
      </c>
      <c r="D34" s="315" t="s">
        <v>818</v>
      </c>
      <c r="E34" s="316" t="s">
        <v>819</v>
      </c>
      <c r="F34" s="314" t="s">
        <v>111</v>
      </c>
      <c r="G34" s="317">
        <v>18</v>
      </c>
      <c r="H34" s="318">
        <v>0</v>
      </c>
      <c r="I34" s="317">
        <f t="shared" si="12"/>
        <v>18</v>
      </c>
      <c r="J34" s="319"/>
      <c r="K34" s="320">
        <f t="shared" si="13"/>
        <v>0</v>
      </c>
      <c r="L34" s="321">
        <v>0.00068</v>
      </c>
      <c r="M34" s="318">
        <f t="shared" si="14"/>
        <v>0.012240000000000001</v>
      </c>
      <c r="N34" s="321"/>
      <c r="O34" s="322">
        <f t="shared" si="15"/>
        <v>0</v>
      </c>
      <c r="P34" s="323">
        <v>21</v>
      </c>
      <c r="Q34" s="320">
        <f t="shared" si="16"/>
        <v>0</v>
      </c>
      <c r="R34" s="320">
        <f t="shared" si="17"/>
        <v>0</v>
      </c>
      <c r="S34" s="316"/>
      <c r="T34" s="315" t="s">
        <v>756</v>
      </c>
      <c r="U34" s="315" t="s">
        <v>789</v>
      </c>
    </row>
    <row r="35" spans="1:21" ht="12.75">
      <c r="A35" s="313">
        <v>25</v>
      </c>
      <c r="B35" s="314" t="s">
        <v>761</v>
      </c>
      <c r="C35" s="315" t="s">
        <v>820</v>
      </c>
      <c r="D35" s="315" t="s">
        <v>821</v>
      </c>
      <c r="E35" s="316" t="s">
        <v>822</v>
      </c>
      <c r="F35" s="314" t="s">
        <v>111</v>
      </c>
      <c r="G35" s="317">
        <v>34</v>
      </c>
      <c r="H35" s="318">
        <v>0</v>
      </c>
      <c r="I35" s="317">
        <f t="shared" si="12"/>
        <v>34</v>
      </c>
      <c r="J35" s="319"/>
      <c r="K35" s="320">
        <f t="shared" si="13"/>
        <v>0</v>
      </c>
      <c r="L35" s="321"/>
      <c r="M35" s="318">
        <f t="shared" si="14"/>
        <v>0</v>
      </c>
      <c r="N35" s="321"/>
      <c r="O35" s="322">
        <f t="shared" si="15"/>
        <v>0</v>
      </c>
      <c r="P35" s="323">
        <v>21</v>
      </c>
      <c r="Q35" s="320">
        <f t="shared" si="16"/>
        <v>0</v>
      </c>
      <c r="R35" s="320">
        <f t="shared" si="17"/>
        <v>0</v>
      </c>
      <c r="S35" s="316"/>
      <c r="T35" s="315" t="s">
        <v>756</v>
      </c>
      <c r="U35" s="315" t="s">
        <v>789</v>
      </c>
    </row>
    <row r="36" spans="1:21" ht="12.75">
      <c r="A36" s="313">
        <v>26</v>
      </c>
      <c r="B36" s="314" t="s">
        <v>761</v>
      </c>
      <c r="C36" s="315" t="s">
        <v>823</v>
      </c>
      <c r="D36" s="315" t="s">
        <v>824</v>
      </c>
      <c r="E36" s="316" t="s">
        <v>825</v>
      </c>
      <c r="F36" s="314" t="s">
        <v>111</v>
      </c>
      <c r="G36" s="317">
        <v>18</v>
      </c>
      <c r="H36" s="318">
        <v>0</v>
      </c>
      <c r="I36" s="317">
        <f t="shared" si="12"/>
        <v>18</v>
      </c>
      <c r="J36" s="319"/>
      <c r="K36" s="320">
        <f t="shared" si="13"/>
        <v>0</v>
      </c>
      <c r="L36" s="321"/>
      <c r="M36" s="318">
        <f t="shared" si="14"/>
        <v>0</v>
      </c>
      <c r="N36" s="321"/>
      <c r="O36" s="322">
        <f t="shared" si="15"/>
        <v>0</v>
      </c>
      <c r="P36" s="323">
        <v>21</v>
      </c>
      <c r="Q36" s="320">
        <f t="shared" si="16"/>
        <v>0</v>
      </c>
      <c r="R36" s="320">
        <f t="shared" si="17"/>
        <v>0</v>
      </c>
      <c r="S36" s="316"/>
      <c r="T36" s="315" t="s">
        <v>756</v>
      </c>
      <c r="U36" s="315" t="s">
        <v>789</v>
      </c>
    </row>
    <row r="37" spans="1:21" ht="12.75">
      <c r="A37" s="324"/>
      <c r="B37" s="325"/>
      <c r="C37" s="326"/>
      <c r="D37" s="326"/>
      <c r="E37" s="327"/>
      <c r="F37" s="325"/>
      <c r="G37" s="328"/>
      <c r="H37" s="329"/>
      <c r="I37" s="328"/>
      <c r="J37" s="329"/>
      <c r="K37" s="330"/>
      <c r="L37" s="331"/>
      <c r="M37" s="329"/>
      <c r="N37" s="329"/>
      <c r="O37" s="332"/>
      <c r="P37" s="329"/>
      <c r="Q37" s="330"/>
      <c r="R37" s="330"/>
      <c r="S37" s="329"/>
      <c r="T37" s="326"/>
      <c r="U37" s="326"/>
    </row>
    <row r="38" spans="1:21" ht="12.75">
      <c r="A38" s="304"/>
      <c r="B38" s="288"/>
      <c r="C38" s="305"/>
      <c r="D38" s="305"/>
      <c r="E38" s="305" t="s">
        <v>826</v>
      </c>
      <c r="F38" s="288"/>
      <c r="G38" s="306"/>
      <c r="H38" s="307"/>
      <c r="I38" s="306"/>
      <c r="J38" s="307"/>
      <c r="K38" s="308">
        <f>SUBTOTAL(9,K39:K52)</f>
        <v>0</v>
      </c>
      <c r="L38" s="309"/>
      <c r="M38" s="310">
        <f>SUBTOTAL(9,M39:M53)</f>
        <v>0.010110000000000001</v>
      </c>
      <c r="N38" s="307"/>
      <c r="O38" s="311">
        <f>SUBTOTAL(9,O39:O53)</f>
        <v>0.0187</v>
      </c>
      <c r="P38" s="307"/>
      <c r="Q38" s="308">
        <f>SUBTOTAL(9,Q39:Q53)</f>
        <v>0</v>
      </c>
      <c r="R38" s="308">
        <f>SUBTOTAL(9,R39:R53)</f>
        <v>0</v>
      </c>
      <c r="S38" s="312"/>
      <c r="T38" s="289"/>
      <c r="U38" s="289"/>
    </row>
    <row r="39" spans="1:21" ht="12.75">
      <c r="A39" s="313">
        <v>27</v>
      </c>
      <c r="B39" s="314" t="s">
        <v>761</v>
      </c>
      <c r="C39" s="315" t="s">
        <v>827</v>
      </c>
      <c r="D39" s="315" t="s">
        <v>828</v>
      </c>
      <c r="E39" s="316" t="s">
        <v>829</v>
      </c>
      <c r="F39" s="314" t="s">
        <v>48</v>
      </c>
      <c r="G39" s="317">
        <v>0.31</v>
      </c>
      <c r="H39" s="318">
        <v>0</v>
      </c>
      <c r="I39" s="317">
        <f aca="true" t="shared" si="18" ref="I39:I52">G39*(1+H39/100)</f>
        <v>0.31</v>
      </c>
      <c r="J39" s="319"/>
      <c r="K39" s="320">
        <f aca="true" t="shared" si="19" ref="K39:K52">I39*J39</f>
        <v>0</v>
      </c>
      <c r="L39" s="321"/>
      <c r="M39" s="318">
        <f aca="true" t="shared" si="20" ref="M39:M52">I39*L39</f>
        <v>0</v>
      </c>
      <c r="N39" s="321"/>
      <c r="O39" s="322">
        <f aca="true" t="shared" si="21" ref="O39:O52">I39*N39</f>
        <v>0</v>
      </c>
      <c r="P39" s="323">
        <v>21</v>
      </c>
      <c r="Q39" s="320">
        <f aca="true" t="shared" si="22" ref="Q39:Q52">K39*(P39/100)</f>
        <v>0</v>
      </c>
      <c r="R39" s="320">
        <f aca="true" t="shared" si="23" ref="R39:R52">K39+Q39</f>
        <v>0</v>
      </c>
      <c r="S39" s="316"/>
      <c r="T39" s="315" t="s">
        <v>756</v>
      </c>
      <c r="U39" s="315" t="s">
        <v>830</v>
      </c>
    </row>
    <row r="40" spans="1:21" ht="12.75">
      <c r="A40" s="313">
        <v>28</v>
      </c>
      <c r="B40" s="314" t="s">
        <v>761</v>
      </c>
      <c r="C40" s="315" t="s">
        <v>831</v>
      </c>
      <c r="D40" s="315" t="s">
        <v>832</v>
      </c>
      <c r="E40" s="316" t="s">
        <v>833</v>
      </c>
      <c r="F40" s="314" t="s">
        <v>98</v>
      </c>
      <c r="G40" s="317">
        <v>22</v>
      </c>
      <c r="H40" s="318">
        <v>0</v>
      </c>
      <c r="I40" s="317">
        <f t="shared" si="18"/>
        <v>22</v>
      </c>
      <c r="J40" s="319"/>
      <c r="K40" s="320">
        <f t="shared" si="19"/>
        <v>0</v>
      </c>
      <c r="L40" s="321">
        <v>9E-05</v>
      </c>
      <c r="M40" s="318">
        <f t="shared" si="20"/>
        <v>0.00198</v>
      </c>
      <c r="N40" s="321">
        <v>0.00045</v>
      </c>
      <c r="O40" s="322">
        <f t="shared" si="21"/>
        <v>0.009899999999999999</v>
      </c>
      <c r="P40" s="323">
        <v>21</v>
      </c>
      <c r="Q40" s="320">
        <f t="shared" si="22"/>
        <v>0</v>
      </c>
      <c r="R40" s="320">
        <f t="shared" si="23"/>
        <v>0</v>
      </c>
      <c r="S40" s="316"/>
      <c r="T40" s="315" t="s">
        <v>756</v>
      </c>
      <c r="U40" s="315" t="s">
        <v>830</v>
      </c>
    </row>
    <row r="41" spans="1:21" ht="12.75">
      <c r="A41" s="313">
        <v>29</v>
      </c>
      <c r="B41" s="314" t="s">
        <v>761</v>
      </c>
      <c r="C41" s="315" t="s">
        <v>834</v>
      </c>
      <c r="D41" s="315" t="s">
        <v>835</v>
      </c>
      <c r="E41" s="316" t="s">
        <v>836</v>
      </c>
      <c r="F41" s="314" t="s">
        <v>98</v>
      </c>
      <c r="G41" s="317">
        <v>8</v>
      </c>
      <c r="H41" s="318">
        <v>0</v>
      </c>
      <c r="I41" s="317">
        <f t="shared" si="18"/>
        <v>8</v>
      </c>
      <c r="J41" s="319"/>
      <c r="K41" s="320">
        <f t="shared" si="19"/>
        <v>0</v>
      </c>
      <c r="L41" s="321">
        <v>0.00013</v>
      </c>
      <c r="M41" s="318">
        <f t="shared" si="20"/>
        <v>0.00104</v>
      </c>
      <c r="N41" s="321">
        <v>0.0011</v>
      </c>
      <c r="O41" s="322">
        <f t="shared" si="21"/>
        <v>0.0088</v>
      </c>
      <c r="P41" s="323">
        <v>21</v>
      </c>
      <c r="Q41" s="320">
        <f t="shared" si="22"/>
        <v>0</v>
      </c>
      <c r="R41" s="320">
        <f t="shared" si="23"/>
        <v>0</v>
      </c>
      <c r="S41" s="316"/>
      <c r="T41" s="315" t="s">
        <v>756</v>
      </c>
      <c r="U41" s="315" t="s">
        <v>830</v>
      </c>
    </row>
    <row r="42" spans="1:21" ht="24">
      <c r="A42" s="313">
        <v>30</v>
      </c>
      <c r="B42" s="314" t="s">
        <v>761</v>
      </c>
      <c r="C42" s="315" t="s">
        <v>837</v>
      </c>
      <c r="D42" s="315" t="s">
        <v>838</v>
      </c>
      <c r="E42" s="316" t="s">
        <v>839</v>
      </c>
      <c r="F42" s="314" t="s">
        <v>136</v>
      </c>
      <c r="G42" s="317">
        <v>0.019</v>
      </c>
      <c r="H42" s="318">
        <v>0</v>
      </c>
      <c r="I42" s="317">
        <f t="shared" si="18"/>
        <v>0.019</v>
      </c>
      <c r="J42" s="319"/>
      <c r="K42" s="320">
        <f t="shared" si="19"/>
        <v>0</v>
      </c>
      <c r="L42" s="321"/>
      <c r="M42" s="318">
        <f t="shared" si="20"/>
        <v>0</v>
      </c>
      <c r="N42" s="321"/>
      <c r="O42" s="322">
        <f t="shared" si="21"/>
        <v>0</v>
      </c>
      <c r="P42" s="323">
        <v>21</v>
      </c>
      <c r="Q42" s="320">
        <f t="shared" si="22"/>
        <v>0</v>
      </c>
      <c r="R42" s="320">
        <f t="shared" si="23"/>
        <v>0</v>
      </c>
      <c r="S42" s="316"/>
      <c r="T42" s="315" t="s">
        <v>756</v>
      </c>
      <c r="U42" s="315" t="s">
        <v>830</v>
      </c>
    </row>
    <row r="43" spans="1:21" ht="12.75">
      <c r="A43" s="313">
        <v>31</v>
      </c>
      <c r="B43" s="314" t="s">
        <v>761</v>
      </c>
      <c r="C43" s="315" t="s">
        <v>840</v>
      </c>
      <c r="D43" s="315" t="s">
        <v>841</v>
      </c>
      <c r="E43" s="316" t="s">
        <v>842</v>
      </c>
      <c r="F43" s="314" t="s">
        <v>98</v>
      </c>
      <c r="G43" s="317">
        <v>2</v>
      </c>
      <c r="H43" s="318">
        <v>0</v>
      </c>
      <c r="I43" s="317">
        <f t="shared" si="18"/>
        <v>2</v>
      </c>
      <c r="J43" s="319"/>
      <c r="K43" s="320">
        <f t="shared" si="19"/>
        <v>0</v>
      </c>
      <c r="L43" s="321">
        <v>8E-05</v>
      </c>
      <c r="M43" s="318">
        <f t="shared" si="20"/>
        <v>0.00016</v>
      </c>
      <c r="N43" s="321"/>
      <c r="O43" s="322">
        <f t="shared" si="21"/>
        <v>0</v>
      </c>
      <c r="P43" s="323">
        <v>21</v>
      </c>
      <c r="Q43" s="320">
        <f t="shared" si="22"/>
        <v>0</v>
      </c>
      <c r="R43" s="320">
        <f t="shared" si="23"/>
        <v>0</v>
      </c>
      <c r="S43" s="316"/>
      <c r="T43" s="315" t="s">
        <v>756</v>
      </c>
      <c r="U43" s="315" t="s">
        <v>830</v>
      </c>
    </row>
    <row r="44" spans="1:21" ht="12.75">
      <c r="A44" s="313">
        <v>32</v>
      </c>
      <c r="B44" s="314" t="s">
        <v>761</v>
      </c>
      <c r="C44" s="315" t="s">
        <v>843</v>
      </c>
      <c r="D44" s="315" t="s">
        <v>844</v>
      </c>
      <c r="E44" s="316" t="s">
        <v>845</v>
      </c>
      <c r="F44" s="314" t="s">
        <v>98</v>
      </c>
      <c r="G44" s="317">
        <v>2</v>
      </c>
      <c r="H44" s="318">
        <v>0</v>
      </c>
      <c r="I44" s="317">
        <f t="shared" si="18"/>
        <v>2</v>
      </c>
      <c r="J44" s="319"/>
      <c r="K44" s="320">
        <f t="shared" si="19"/>
        <v>0</v>
      </c>
      <c r="L44" s="321">
        <v>0.00011</v>
      </c>
      <c r="M44" s="318">
        <f t="shared" si="20"/>
        <v>0.00022</v>
      </c>
      <c r="N44" s="321"/>
      <c r="O44" s="322">
        <f t="shared" si="21"/>
        <v>0</v>
      </c>
      <c r="P44" s="323">
        <v>21</v>
      </c>
      <c r="Q44" s="320">
        <f t="shared" si="22"/>
        <v>0</v>
      </c>
      <c r="R44" s="320">
        <f t="shared" si="23"/>
        <v>0</v>
      </c>
      <c r="S44" s="316"/>
      <c r="T44" s="315" t="s">
        <v>756</v>
      </c>
      <c r="U44" s="315" t="s">
        <v>830</v>
      </c>
    </row>
    <row r="45" spans="1:21" ht="24">
      <c r="A45" s="313">
        <v>33</v>
      </c>
      <c r="B45" s="314" t="s">
        <v>761</v>
      </c>
      <c r="C45" s="315" t="s">
        <v>846</v>
      </c>
      <c r="D45" s="315" t="s">
        <v>847</v>
      </c>
      <c r="E45" s="316" t="s">
        <v>848</v>
      </c>
      <c r="F45" s="314" t="s">
        <v>98</v>
      </c>
      <c r="G45" s="317">
        <v>8</v>
      </c>
      <c r="H45" s="318">
        <v>0</v>
      </c>
      <c r="I45" s="317">
        <f t="shared" si="18"/>
        <v>8</v>
      </c>
      <c r="J45" s="319"/>
      <c r="K45" s="320">
        <f t="shared" si="19"/>
        <v>0</v>
      </c>
      <c r="L45" s="321">
        <v>0.00022</v>
      </c>
      <c r="M45" s="318">
        <f t="shared" si="20"/>
        <v>0.00176</v>
      </c>
      <c r="N45" s="321"/>
      <c r="O45" s="322">
        <f t="shared" si="21"/>
        <v>0</v>
      </c>
      <c r="P45" s="323">
        <v>21</v>
      </c>
      <c r="Q45" s="320">
        <f t="shared" si="22"/>
        <v>0</v>
      </c>
      <c r="R45" s="320">
        <f t="shared" si="23"/>
        <v>0</v>
      </c>
      <c r="S45" s="316"/>
      <c r="T45" s="315" t="s">
        <v>756</v>
      </c>
      <c r="U45" s="315" t="s">
        <v>830</v>
      </c>
    </row>
    <row r="46" spans="1:21" ht="24">
      <c r="A46" s="313">
        <v>34</v>
      </c>
      <c r="B46" s="314" t="s">
        <v>761</v>
      </c>
      <c r="C46" s="315" t="s">
        <v>849</v>
      </c>
      <c r="D46" s="315" t="s">
        <v>850</v>
      </c>
      <c r="E46" s="316" t="s">
        <v>851</v>
      </c>
      <c r="F46" s="314" t="s">
        <v>98</v>
      </c>
      <c r="G46" s="317">
        <v>4</v>
      </c>
      <c r="H46" s="318">
        <v>0</v>
      </c>
      <c r="I46" s="317">
        <f t="shared" si="18"/>
        <v>4</v>
      </c>
      <c r="J46" s="319"/>
      <c r="K46" s="320">
        <f t="shared" si="19"/>
        <v>0</v>
      </c>
      <c r="L46" s="321">
        <v>0.00034</v>
      </c>
      <c r="M46" s="318">
        <f t="shared" si="20"/>
        <v>0.00136</v>
      </c>
      <c r="N46" s="321"/>
      <c r="O46" s="322">
        <f t="shared" si="21"/>
        <v>0</v>
      </c>
      <c r="P46" s="323">
        <v>21</v>
      </c>
      <c r="Q46" s="320">
        <f t="shared" si="22"/>
        <v>0</v>
      </c>
      <c r="R46" s="320">
        <f t="shared" si="23"/>
        <v>0</v>
      </c>
      <c r="S46" s="316"/>
      <c r="T46" s="315" t="s">
        <v>756</v>
      </c>
      <c r="U46" s="315" t="s">
        <v>830</v>
      </c>
    </row>
    <row r="47" spans="1:21" ht="24">
      <c r="A47" s="313">
        <v>35</v>
      </c>
      <c r="B47" s="314" t="s">
        <v>761</v>
      </c>
      <c r="C47" s="315" t="s">
        <v>852</v>
      </c>
      <c r="D47" s="315" t="s">
        <v>853</v>
      </c>
      <c r="E47" s="316" t="s">
        <v>854</v>
      </c>
      <c r="F47" s="314" t="s">
        <v>98</v>
      </c>
      <c r="G47" s="317">
        <v>2</v>
      </c>
      <c r="H47" s="318">
        <v>0</v>
      </c>
      <c r="I47" s="317">
        <f t="shared" si="18"/>
        <v>2</v>
      </c>
      <c r="J47" s="319"/>
      <c r="K47" s="320">
        <f t="shared" si="19"/>
        <v>0</v>
      </c>
      <c r="L47" s="321">
        <v>0.0005</v>
      </c>
      <c r="M47" s="318">
        <f t="shared" si="20"/>
        <v>0.001</v>
      </c>
      <c r="N47" s="321"/>
      <c r="O47" s="322">
        <f t="shared" si="21"/>
        <v>0</v>
      </c>
      <c r="P47" s="323">
        <v>21</v>
      </c>
      <c r="Q47" s="320">
        <f t="shared" si="22"/>
        <v>0</v>
      </c>
      <c r="R47" s="320">
        <f t="shared" si="23"/>
        <v>0</v>
      </c>
      <c r="S47" s="316"/>
      <c r="T47" s="315" t="s">
        <v>756</v>
      </c>
      <c r="U47" s="315" t="s">
        <v>830</v>
      </c>
    </row>
    <row r="48" spans="1:21" ht="24">
      <c r="A48" s="313">
        <v>36</v>
      </c>
      <c r="B48" s="314" t="s">
        <v>761</v>
      </c>
      <c r="C48" s="315" t="s">
        <v>855</v>
      </c>
      <c r="D48" s="315" t="s">
        <v>856</v>
      </c>
      <c r="E48" s="316" t="s">
        <v>857</v>
      </c>
      <c r="F48" s="314" t="s">
        <v>98</v>
      </c>
      <c r="G48" s="317">
        <v>2</v>
      </c>
      <c r="H48" s="318">
        <v>0</v>
      </c>
      <c r="I48" s="317">
        <f t="shared" si="18"/>
        <v>2</v>
      </c>
      <c r="J48" s="319"/>
      <c r="K48" s="320">
        <f t="shared" si="19"/>
        <v>0</v>
      </c>
      <c r="L48" s="321">
        <v>0.00071</v>
      </c>
      <c r="M48" s="318">
        <f t="shared" si="20"/>
        <v>0.00142</v>
      </c>
      <c r="N48" s="321"/>
      <c r="O48" s="322">
        <f t="shared" si="21"/>
        <v>0</v>
      </c>
      <c r="P48" s="323">
        <v>21</v>
      </c>
      <c r="Q48" s="320">
        <f t="shared" si="22"/>
        <v>0</v>
      </c>
      <c r="R48" s="320">
        <f t="shared" si="23"/>
        <v>0</v>
      </c>
      <c r="S48" s="316"/>
      <c r="T48" s="315" t="s">
        <v>756</v>
      </c>
      <c r="U48" s="315" t="s">
        <v>830</v>
      </c>
    </row>
    <row r="49" spans="1:21" ht="24">
      <c r="A49" s="313">
        <v>37</v>
      </c>
      <c r="B49" s="314" t="s">
        <v>761</v>
      </c>
      <c r="C49" s="315" t="s">
        <v>858</v>
      </c>
      <c r="D49" s="315" t="s">
        <v>859</v>
      </c>
      <c r="E49" s="316" t="s">
        <v>860</v>
      </c>
      <c r="F49" s="314" t="s">
        <v>98</v>
      </c>
      <c r="G49" s="317">
        <v>9</v>
      </c>
      <c r="H49" s="318">
        <v>0</v>
      </c>
      <c r="I49" s="317">
        <f t="shared" si="18"/>
        <v>9</v>
      </c>
      <c r="J49" s="319"/>
      <c r="K49" s="320">
        <f t="shared" si="19"/>
        <v>0</v>
      </c>
      <c r="L49" s="321">
        <v>7E-05</v>
      </c>
      <c r="M49" s="318">
        <f t="shared" si="20"/>
        <v>0.0006299999999999999</v>
      </c>
      <c r="N49" s="321"/>
      <c r="O49" s="322">
        <f t="shared" si="21"/>
        <v>0</v>
      </c>
      <c r="P49" s="323">
        <v>21</v>
      </c>
      <c r="Q49" s="320">
        <f t="shared" si="22"/>
        <v>0</v>
      </c>
      <c r="R49" s="320">
        <f t="shared" si="23"/>
        <v>0</v>
      </c>
      <c r="S49" s="316"/>
      <c r="T49" s="315" t="s">
        <v>756</v>
      </c>
      <c r="U49" s="315" t="s">
        <v>830</v>
      </c>
    </row>
    <row r="50" spans="1:21" ht="12.75">
      <c r="A50" s="313">
        <v>38</v>
      </c>
      <c r="B50" s="314" t="s">
        <v>761</v>
      </c>
      <c r="C50" s="315" t="s">
        <v>861</v>
      </c>
      <c r="D50" s="315" t="s">
        <v>862</v>
      </c>
      <c r="E50" s="316" t="s">
        <v>863</v>
      </c>
      <c r="F50" s="314" t="s">
        <v>98</v>
      </c>
      <c r="G50" s="317">
        <v>9</v>
      </c>
      <c r="H50" s="318">
        <v>0</v>
      </c>
      <c r="I50" s="317">
        <f t="shared" si="18"/>
        <v>9</v>
      </c>
      <c r="J50" s="319"/>
      <c r="K50" s="320">
        <f t="shared" si="19"/>
        <v>0</v>
      </c>
      <c r="L50" s="321">
        <v>6E-05</v>
      </c>
      <c r="M50" s="318">
        <f t="shared" si="20"/>
        <v>0.00054</v>
      </c>
      <c r="N50" s="321"/>
      <c r="O50" s="322">
        <f t="shared" si="21"/>
        <v>0</v>
      </c>
      <c r="P50" s="323">
        <v>21</v>
      </c>
      <c r="Q50" s="320">
        <f t="shared" si="22"/>
        <v>0</v>
      </c>
      <c r="R50" s="320">
        <f t="shared" si="23"/>
        <v>0</v>
      </c>
      <c r="S50" s="316"/>
      <c r="T50" s="315" t="s">
        <v>756</v>
      </c>
      <c r="U50" s="315" t="s">
        <v>830</v>
      </c>
    </row>
    <row r="51" spans="1:21" ht="24">
      <c r="A51" s="313">
        <v>39</v>
      </c>
      <c r="B51" s="314" t="s">
        <v>761</v>
      </c>
      <c r="C51" s="315" t="s">
        <v>864</v>
      </c>
      <c r="D51" s="315" t="s">
        <v>865</v>
      </c>
      <c r="E51" s="316" t="s">
        <v>866</v>
      </c>
      <c r="F51" s="314" t="s">
        <v>98</v>
      </c>
      <c r="G51" s="317">
        <v>9</v>
      </c>
      <c r="H51" s="318">
        <v>0</v>
      </c>
      <c r="I51" s="317">
        <f t="shared" si="18"/>
        <v>9</v>
      </c>
      <c r="J51" s="319"/>
      <c r="K51" s="320">
        <f t="shared" si="19"/>
        <v>0</v>
      </c>
      <c r="L51" s="321"/>
      <c r="M51" s="318">
        <f t="shared" si="20"/>
        <v>0</v>
      </c>
      <c r="N51" s="321"/>
      <c r="O51" s="322">
        <f t="shared" si="21"/>
        <v>0</v>
      </c>
      <c r="P51" s="323">
        <v>21</v>
      </c>
      <c r="Q51" s="320">
        <f t="shared" si="22"/>
        <v>0</v>
      </c>
      <c r="R51" s="320">
        <f t="shared" si="23"/>
        <v>0</v>
      </c>
      <c r="S51" s="316"/>
      <c r="T51" s="315" t="s">
        <v>756</v>
      </c>
      <c r="U51" s="315" t="s">
        <v>830</v>
      </c>
    </row>
    <row r="52" spans="1:21" ht="24">
      <c r="A52" s="313">
        <v>40</v>
      </c>
      <c r="B52" s="314" t="s">
        <v>753</v>
      </c>
      <c r="C52" s="315" t="s">
        <v>867</v>
      </c>
      <c r="D52" s="315"/>
      <c r="E52" s="316" t="s">
        <v>868</v>
      </c>
      <c r="F52" s="314" t="s">
        <v>98</v>
      </c>
      <c r="G52" s="317">
        <v>2</v>
      </c>
      <c r="H52" s="318">
        <v>0</v>
      </c>
      <c r="I52" s="317">
        <f t="shared" si="18"/>
        <v>2</v>
      </c>
      <c r="J52" s="319"/>
      <c r="K52" s="320">
        <f t="shared" si="19"/>
        <v>0</v>
      </c>
      <c r="L52" s="321"/>
      <c r="M52" s="318">
        <f t="shared" si="20"/>
        <v>0</v>
      </c>
      <c r="N52" s="321"/>
      <c r="O52" s="322">
        <f t="shared" si="21"/>
        <v>0</v>
      </c>
      <c r="P52" s="323">
        <v>21</v>
      </c>
      <c r="Q52" s="320">
        <f t="shared" si="22"/>
        <v>0</v>
      </c>
      <c r="R52" s="320">
        <f t="shared" si="23"/>
        <v>0</v>
      </c>
      <c r="S52" s="316"/>
      <c r="T52" s="315" t="s">
        <v>756</v>
      </c>
      <c r="U52" s="315" t="s">
        <v>830</v>
      </c>
    </row>
    <row r="53" spans="1:21" ht="12.75">
      <c r="A53" s="324"/>
      <c r="B53" s="325"/>
      <c r="C53" s="326"/>
      <c r="D53" s="326"/>
      <c r="E53" s="327"/>
      <c r="F53" s="325"/>
      <c r="G53" s="328"/>
      <c r="H53" s="329"/>
      <c r="I53" s="328"/>
      <c r="J53" s="329"/>
      <c r="K53" s="330"/>
      <c r="L53" s="331"/>
      <c r="M53" s="329"/>
      <c r="N53" s="329"/>
      <c r="O53" s="332"/>
      <c r="P53" s="329"/>
      <c r="Q53" s="330"/>
      <c r="R53" s="330"/>
      <c r="S53" s="329"/>
      <c r="T53" s="326"/>
      <c r="U53" s="326"/>
    </row>
    <row r="54" spans="1:21" ht="12.75">
      <c r="A54" s="304"/>
      <c r="B54" s="288"/>
      <c r="C54" s="305"/>
      <c r="D54" s="305"/>
      <c r="E54" s="305" t="s">
        <v>869</v>
      </c>
      <c r="F54" s="288"/>
      <c r="G54" s="306"/>
      <c r="H54" s="307"/>
      <c r="I54" s="306"/>
      <c r="J54" s="307"/>
      <c r="K54" s="308">
        <f>SUBTOTAL(9,K55:K65)</f>
        <v>0</v>
      </c>
      <c r="L54" s="309"/>
      <c r="M54" s="310">
        <f>SUBTOTAL(9,M55:M66)</f>
        <v>0.58867</v>
      </c>
      <c r="N54" s="307"/>
      <c r="O54" s="311">
        <f>SUBTOTAL(9,O55:O66)</f>
        <v>1.0948</v>
      </c>
      <c r="P54" s="307"/>
      <c r="Q54" s="308">
        <f>SUBTOTAL(9,Q55:Q66)</f>
        <v>0</v>
      </c>
      <c r="R54" s="308">
        <f>SUBTOTAL(9,R55:R66)</f>
        <v>0</v>
      </c>
      <c r="S54" s="312"/>
      <c r="T54" s="289"/>
      <c r="U54" s="289"/>
    </row>
    <row r="55" spans="1:21" ht="24">
      <c r="A55" s="313">
        <v>41</v>
      </c>
      <c r="B55" s="314" t="s">
        <v>761</v>
      </c>
      <c r="C55" s="315" t="s">
        <v>870</v>
      </c>
      <c r="D55" s="315" t="s">
        <v>871</v>
      </c>
      <c r="E55" s="316" t="s">
        <v>872</v>
      </c>
      <c r="F55" s="314" t="s">
        <v>98</v>
      </c>
      <c r="G55" s="317">
        <v>42</v>
      </c>
      <c r="H55" s="318">
        <v>0</v>
      </c>
      <c r="I55" s="317">
        <f aca="true" t="shared" si="24" ref="I55:I65">G55*(1+H55/100)</f>
        <v>42</v>
      </c>
      <c r="J55" s="319"/>
      <c r="K55" s="320">
        <f aca="true" t="shared" si="25" ref="K55:K65">I55*J55</f>
        <v>0</v>
      </c>
      <c r="L55" s="321"/>
      <c r="M55" s="318">
        <f aca="true" t="shared" si="26" ref="M55:M65">I55*L55</f>
        <v>0</v>
      </c>
      <c r="N55" s="321"/>
      <c r="O55" s="322">
        <f aca="true" t="shared" si="27" ref="O55:O65">I55*N55</f>
        <v>0</v>
      </c>
      <c r="P55" s="323">
        <v>21</v>
      </c>
      <c r="Q55" s="320">
        <f aca="true" t="shared" si="28" ref="Q55:Q65">K55*(P55/100)</f>
        <v>0</v>
      </c>
      <c r="R55" s="320">
        <f aca="true" t="shared" si="29" ref="R55:R65">K55+Q55</f>
        <v>0</v>
      </c>
      <c r="S55" s="316"/>
      <c r="T55" s="315" t="s">
        <v>756</v>
      </c>
      <c r="U55" s="315" t="s">
        <v>873</v>
      </c>
    </row>
    <row r="56" spans="1:21" ht="12.75">
      <c r="A56" s="313">
        <v>42</v>
      </c>
      <c r="B56" s="314" t="s">
        <v>761</v>
      </c>
      <c r="C56" s="315" t="s">
        <v>874</v>
      </c>
      <c r="D56" s="315" t="s">
        <v>875</v>
      </c>
      <c r="E56" s="316" t="s">
        <v>876</v>
      </c>
      <c r="F56" s="314" t="s">
        <v>48</v>
      </c>
      <c r="G56" s="317">
        <v>2.43</v>
      </c>
      <c r="H56" s="318">
        <v>0</v>
      </c>
      <c r="I56" s="317">
        <f t="shared" si="24"/>
        <v>2.43</v>
      </c>
      <c r="J56" s="319"/>
      <c r="K56" s="320">
        <f t="shared" si="25"/>
        <v>0</v>
      </c>
      <c r="L56" s="321"/>
      <c r="M56" s="318">
        <f t="shared" si="26"/>
        <v>0</v>
      </c>
      <c r="N56" s="321"/>
      <c r="O56" s="322">
        <f t="shared" si="27"/>
        <v>0</v>
      </c>
      <c r="P56" s="323">
        <v>21</v>
      </c>
      <c r="Q56" s="320">
        <f t="shared" si="28"/>
        <v>0</v>
      </c>
      <c r="R56" s="320">
        <f t="shared" si="29"/>
        <v>0</v>
      </c>
      <c r="S56" s="316"/>
      <c r="T56" s="315" t="s">
        <v>756</v>
      </c>
      <c r="U56" s="315" t="s">
        <v>873</v>
      </c>
    </row>
    <row r="57" spans="1:21" ht="12.75">
      <c r="A57" s="313">
        <v>43</v>
      </c>
      <c r="B57" s="314" t="s">
        <v>761</v>
      </c>
      <c r="C57" s="315" t="s">
        <v>877</v>
      </c>
      <c r="D57" s="315" t="s">
        <v>878</v>
      </c>
      <c r="E57" s="316" t="s">
        <v>879</v>
      </c>
      <c r="F57" s="314" t="s">
        <v>95</v>
      </c>
      <c r="G57" s="317">
        <v>46</v>
      </c>
      <c r="H57" s="318">
        <v>0</v>
      </c>
      <c r="I57" s="317">
        <f t="shared" si="24"/>
        <v>46</v>
      </c>
      <c r="J57" s="319"/>
      <c r="K57" s="320">
        <f t="shared" si="25"/>
        <v>0</v>
      </c>
      <c r="L57" s="321"/>
      <c r="M57" s="318">
        <f t="shared" si="26"/>
        <v>0</v>
      </c>
      <c r="N57" s="321">
        <v>0.0238</v>
      </c>
      <c r="O57" s="322">
        <f t="shared" si="27"/>
        <v>1.0948</v>
      </c>
      <c r="P57" s="323">
        <v>21</v>
      </c>
      <c r="Q57" s="320">
        <f t="shared" si="28"/>
        <v>0</v>
      </c>
      <c r="R57" s="320">
        <f t="shared" si="29"/>
        <v>0</v>
      </c>
      <c r="S57" s="316"/>
      <c r="T57" s="315" t="s">
        <v>756</v>
      </c>
      <c r="U57" s="315" t="s">
        <v>873</v>
      </c>
    </row>
    <row r="58" spans="1:21" ht="24">
      <c r="A58" s="313">
        <v>44</v>
      </c>
      <c r="B58" s="314" t="s">
        <v>761</v>
      </c>
      <c r="C58" s="315" t="s">
        <v>880</v>
      </c>
      <c r="D58" s="315" t="s">
        <v>881</v>
      </c>
      <c r="E58" s="316" t="s">
        <v>882</v>
      </c>
      <c r="F58" s="314" t="s">
        <v>136</v>
      </c>
      <c r="G58" s="317">
        <v>1.095</v>
      </c>
      <c r="H58" s="318">
        <v>0</v>
      </c>
      <c r="I58" s="317">
        <f t="shared" si="24"/>
        <v>1.095</v>
      </c>
      <c r="J58" s="319"/>
      <c r="K58" s="320">
        <f t="shared" si="25"/>
        <v>0</v>
      </c>
      <c r="L58" s="321"/>
      <c r="M58" s="318">
        <f t="shared" si="26"/>
        <v>0</v>
      </c>
      <c r="N58" s="321"/>
      <c r="O58" s="322">
        <f t="shared" si="27"/>
        <v>0</v>
      </c>
      <c r="P58" s="323">
        <v>21</v>
      </c>
      <c r="Q58" s="320">
        <f t="shared" si="28"/>
        <v>0</v>
      </c>
      <c r="R58" s="320">
        <f t="shared" si="29"/>
        <v>0</v>
      </c>
      <c r="S58" s="316"/>
      <c r="T58" s="315" t="s">
        <v>756</v>
      </c>
      <c r="U58" s="315" t="s">
        <v>873</v>
      </c>
    </row>
    <row r="59" spans="1:21" ht="24">
      <c r="A59" s="313">
        <v>45</v>
      </c>
      <c r="B59" s="314" t="s">
        <v>761</v>
      </c>
      <c r="C59" s="315" t="s">
        <v>883</v>
      </c>
      <c r="D59" s="315" t="s">
        <v>884</v>
      </c>
      <c r="E59" s="316" t="s">
        <v>885</v>
      </c>
      <c r="F59" s="314" t="s">
        <v>95</v>
      </c>
      <c r="G59" s="317">
        <v>65</v>
      </c>
      <c r="H59" s="318">
        <v>0</v>
      </c>
      <c r="I59" s="317">
        <f t="shared" si="24"/>
        <v>65</v>
      </c>
      <c r="J59" s="319"/>
      <c r="K59" s="320">
        <f t="shared" si="25"/>
        <v>0</v>
      </c>
      <c r="L59" s="321"/>
      <c r="M59" s="318">
        <f t="shared" si="26"/>
        <v>0</v>
      </c>
      <c r="N59" s="321"/>
      <c r="O59" s="322">
        <f t="shared" si="27"/>
        <v>0</v>
      </c>
      <c r="P59" s="323">
        <v>21</v>
      </c>
      <c r="Q59" s="320">
        <f t="shared" si="28"/>
        <v>0</v>
      </c>
      <c r="R59" s="320">
        <f t="shared" si="29"/>
        <v>0</v>
      </c>
      <c r="S59" s="316"/>
      <c r="T59" s="315" t="s">
        <v>756</v>
      </c>
      <c r="U59" s="315" t="s">
        <v>873</v>
      </c>
    </row>
    <row r="60" spans="1:21" ht="12.75">
      <c r="A60" s="313">
        <v>46</v>
      </c>
      <c r="B60" s="314" t="s">
        <v>761</v>
      </c>
      <c r="C60" s="315" t="s">
        <v>886</v>
      </c>
      <c r="D60" s="315" t="s">
        <v>887</v>
      </c>
      <c r="E60" s="316" t="s">
        <v>888</v>
      </c>
      <c r="F60" s="314" t="s">
        <v>98</v>
      </c>
      <c r="G60" s="317">
        <v>2</v>
      </c>
      <c r="H60" s="318">
        <v>0</v>
      </c>
      <c r="I60" s="317">
        <f t="shared" si="24"/>
        <v>2</v>
      </c>
      <c r="J60" s="319"/>
      <c r="K60" s="320">
        <f t="shared" si="25"/>
        <v>0</v>
      </c>
      <c r="L60" s="321"/>
      <c r="M60" s="318">
        <f t="shared" si="26"/>
        <v>0</v>
      </c>
      <c r="N60" s="321"/>
      <c r="O60" s="322">
        <f t="shared" si="27"/>
        <v>0</v>
      </c>
      <c r="P60" s="323">
        <v>21</v>
      </c>
      <c r="Q60" s="320">
        <f t="shared" si="28"/>
        <v>0</v>
      </c>
      <c r="R60" s="320">
        <f t="shared" si="29"/>
        <v>0</v>
      </c>
      <c r="S60" s="316"/>
      <c r="T60" s="315" t="s">
        <v>756</v>
      </c>
      <c r="U60" s="315" t="s">
        <v>873</v>
      </c>
    </row>
    <row r="61" spans="1:21" ht="24">
      <c r="A61" s="313">
        <v>47</v>
      </c>
      <c r="B61" s="314" t="s">
        <v>761</v>
      </c>
      <c r="C61" s="315" t="s">
        <v>889</v>
      </c>
      <c r="D61" s="315" t="s">
        <v>890</v>
      </c>
      <c r="E61" s="316" t="s">
        <v>891</v>
      </c>
      <c r="F61" s="314" t="s">
        <v>95</v>
      </c>
      <c r="G61" s="317">
        <v>65</v>
      </c>
      <c r="H61" s="318">
        <v>0</v>
      </c>
      <c r="I61" s="317">
        <f t="shared" si="24"/>
        <v>65</v>
      </c>
      <c r="J61" s="319"/>
      <c r="K61" s="320">
        <f t="shared" si="25"/>
        <v>0</v>
      </c>
      <c r="L61" s="321"/>
      <c r="M61" s="318">
        <f t="shared" si="26"/>
        <v>0</v>
      </c>
      <c r="N61" s="321"/>
      <c r="O61" s="322">
        <f t="shared" si="27"/>
        <v>0</v>
      </c>
      <c r="P61" s="323">
        <v>21</v>
      </c>
      <c r="Q61" s="320">
        <f t="shared" si="28"/>
        <v>0</v>
      </c>
      <c r="R61" s="320">
        <f t="shared" si="29"/>
        <v>0</v>
      </c>
      <c r="S61" s="316"/>
      <c r="T61" s="315" t="s">
        <v>756</v>
      </c>
      <c r="U61" s="315" t="s">
        <v>873</v>
      </c>
    </row>
    <row r="62" spans="1:21" ht="24">
      <c r="A62" s="313">
        <v>48</v>
      </c>
      <c r="B62" s="314" t="s">
        <v>761</v>
      </c>
      <c r="C62" s="315" t="s">
        <v>892</v>
      </c>
      <c r="D62" s="315" t="s">
        <v>893</v>
      </c>
      <c r="E62" s="316" t="s">
        <v>894</v>
      </c>
      <c r="F62" s="314" t="s">
        <v>95</v>
      </c>
      <c r="G62" s="317">
        <v>43</v>
      </c>
      <c r="H62" s="318">
        <v>0</v>
      </c>
      <c r="I62" s="317">
        <f t="shared" si="24"/>
        <v>43</v>
      </c>
      <c r="J62" s="319"/>
      <c r="K62" s="320">
        <f t="shared" si="25"/>
        <v>0</v>
      </c>
      <c r="L62" s="321">
        <v>0.01369</v>
      </c>
      <c r="M62" s="318">
        <f t="shared" si="26"/>
        <v>0.58867</v>
      </c>
      <c r="N62" s="321"/>
      <c r="O62" s="322">
        <f t="shared" si="27"/>
        <v>0</v>
      </c>
      <c r="P62" s="323">
        <v>21</v>
      </c>
      <c r="Q62" s="320">
        <f t="shared" si="28"/>
        <v>0</v>
      </c>
      <c r="R62" s="320">
        <f t="shared" si="29"/>
        <v>0</v>
      </c>
      <c r="S62" s="316"/>
      <c r="T62" s="315" t="s">
        <v>756</v>
      </c>
      <c r="U62" s="315" t="s">
        <v>873</v>
      </c>
    </row>
    <row r="63" spans="1:21" ht="12.75">
      <c r="A63" s="313">
        <v>49</v>
      </c>
      <c r="B63" s="314" t="s">
        <v>761</v>
      </c>
      <c r="C63" s="315" t="s">
        <v>895</v>
      </c>
      <c r="D63" s="315" t="s">
        <v>896</v>
      </c>
      <c r="E63" s="316" t="s">
        <v>897</v>
      </c>
      <c r="F63" s="314" t="s">
        <v>95</v>
      </c>
      <c r="G63" s="317">
        <v>44</v>
      </c>
      <c r="H63" s="318">
        <v>0</v>
      </c>
      <c r="I63" s="317">
        <f t="shared" si="24"/>
        <v>44</v>
      </c>
      <c r="J63" s="319"/>
      <c r="K63" s="320">
        <f t="shared" si="25"/>
        <v>0</v>
      </c>
      <c r="L63" s="321"/>
      <c r="M63" s="318">
        <f t="shared" si="26"/>
        <v>0</v>
      </c>
      <c r="N63" s="321"/>
      <c r="O63" s="322">
        <f t="shared" si="27"/>
        <v>0</v>
      </c>
      <c r="P63" s="323">
        <v>21</v>
      </c>
      <c r="Q63" s="320">
        <f t="shared" si="28"/>
        <v>0</v>
      </c>
      <c r="R63" s="320">
        <f t="shared" si="29"/>
        <v>0</v>
      </c>
      <c r="S63" s="316"/>
      <c r="T63" s="315" t="s">
        <v>756</v>
      </c>
      <c r="U63" s="315" t="s">
        <v>873</v>
      </c>
    </row>
    <row r="64" spans="1:21" ht="12.75">
      <c r="A64" s="313">
        <v>50</v>
      </c>
      <c r="B64" s="314" t="s">
        <v>753</v>
      </c>
      <c r="C64" s="315" t="s">
        <v>898</v>
      </c>
      <c r="D64" s="315"/>
      <c r="E64" s="316" t="s">
        <v>899</v>
      </c>
      <c r="F64" s="314" t="s">
        <v>98</v>
      </c>
      <c r="G64" s="317">
        <v>2</v>
      </c>
      <c r="H64" s="318">
        <v>0</v>
      </c>
      <c r="I64" s="317">
        <f t="shared" si="24"/>
        <v>2</v>
      </c>
      <c r="J64" s="319"/>
      <c r="K64" s="320">
        <f t="shared" si="25"/>
        <v>0</v>
      </c>
      <c r="L64" s="321"/>
      <c r="M64" s="318">
        <f t="shared" si="26"/>
        <v>0</v>
      </c>
      <c r="N64" s="321"/>
      <c r="O64" s="322">
        <f t="shared" si="27"/>
        <v>0</v>
      </c>
      <c r="P64" s="323">
        <v>21</v>
      </c>
      <c r="Q64" s="320">
        <f t="shared" si="28"/>
        <v>0</v>
      </c>
      <c r="R64" s="320">
        <f t="shared" si="29"/>
        <v>0</v>
      </c>
      <c r="S64" s="316"/>
      <c r="T64" s="315" t="s">
        <v>756</v>
      </c>
      <c r="U64" s="315" t="s">
        <v>873</v>
      </c>
    </row>
    <row r="65" spans="1:21" ht="12.75">
      <c r="A65" s="313">
        <v>51</v>
      </c>
      <c r="B65" s="314" t="s">
        <v>753</v>
      </c>
      <c r="C65" s="315" t="s">
        <v>900</v>
      </c>
      <c r="D65" s="315"/>
      <c r="E65" s="316" t="s">
        <v>901</v>
      </c>
      <c r="F65" s="314" t="s">
        <v>98</v>
      </c>
      <c r="G65" s="317">
        <v>0</v>
      </c>
      <c r="H65" s="318">
        <v>0</v>
      </c>
      <c r="I65" s="317">
        <f t="shared" si="24"/>
        <v>0</v>
      </c>
      <c r="J65" s="319"/>
      <c r="K65" s="320">
        <f t="shared" si="25"/>
        <v>0</v>
      </c>
      <c r="L65" s="321"/>
      <c r="M65" s="318">
        <f t="shared" si="26"/>
        <v>0</v>
      </c>
      <c r="N65" s="321"/>
      <c r="O65" s="322">
        <f t="shared" si="27"/>
        <v>0</v>
      </c>
      <c r="P65" s="323">
        <v>21</v>
      </c>
      <c r="Q65" s="320">
        <f t="shared" si="28"/>
        <v>0</v>
      </c>
      <c r="R65" s="320">
        <f t="shared" si="29"/>
        <v>0</v>
      </c>
      <c r="S65" s="316"/>
      <c r="T65" s="315" t="s">
        <v>756</v>
      </c>
      <c r="U65" s="315" t="s">
        <v>873</v>
      </c>
    </row>
    <row r="66" spans="1:21" ht="12.75">
      <c r="A66" s="324"/>
      <c r="B66" s="325"/>
      <c r="C66" s="326"/>
      <c r="D66" s="326"/>
      <c r="E66" s="327"/>
      <c r="F66" s="325"/>
      <c r="G66" s="328"/>
      <c r="H66" s="329"/>
      <c r="I66" s="328"/>
      <c r="J66" s="329"/>
      <c r="K66" s="330"/>
      <c r="L66" s="331"/>
      <c r="M66" s="329"/>
      <c r="N66" s="329"/>
      <c r="O66" s="332"/>
      <c r="P66" s="329"/>
      <c r="Q66" s="330"/>
      <c r="R66" s="330"/>
      <c r="S66" s="329"/>
      <c r="T66" s="326"/>
      <c r="U66" s="326"/>
    </row>
    <row r="67" spans="1:21" ht="12.75">
      <c r="A67" s="304"/>
      <c r="B67" s="288"/>
      <c r="C67" s="305"/>
      <c r="D67" s="305"/>
      <c r="E67" s="305" t="s">
        <v>902</v>
      </c>
      <c r="F67" s="288"/>
      <c r="G67" s="306"/>
      <c r="H67" s="307"/>
      <c r="I67" s="306"/>
      <c r="J67" s="307"/>
      <c r="K67" s="308">
        <f>SUBTOTAL(9,K68:K71)</f>
        <v>0</v>
      </c>
      <c r="L67" s="309"/>
      <c r="M67" s="310">
        <f>SUBTOTAL(9,M68:M72)</f>
        <v>0.08796</v>
      </c>
      <c r="N67" s="307"/>
      <c r="O67" s="311">
        <f>SUBTOTAL(9,O68:O72)</f>
        <v>0</v>
      </c>
      <c r="P67" s="307"/>
      <c r="Q67" s="308">
        <f>SUBTOTAL(9,Q68:Q72)</f>
        <v>0</v>
      </c>
      <c r="R67" s="308">
        <f>SUBTOTAL(9,R68:R72)</f>
        <v>0</v>
      </c>
      <c r="S67" s="312"/>
      <c r="T67" s="289"/>
      <c r="U67" s="289"/>
    </row>
    <row r="68" spans="1:21" ht="36">
      <c r="A68" s="313">
        <v>52</v>
      </c>
      <c r="B68" s="314" t="s">
        <v>761</v>
      </c>
      <c r="C68" s="315" t="s">
        <v>903</v>
      </c>
      <c r="D68" s="315" t="s">
        <v>904</v>
      </c>
      <c r="E68" s="316" t="s">
        <v>905</v>
      </c>
      <c r="F68" s="314" t="s">
        <v>111</v>
      </c>
      <c r="G68" s="317">
        <v>33</v>
      </c>
      <c r="H68" s="318">
        <v>0</v>
      </c>
      <c r="I68" s="317">
        <f aca="true" t="shared" si="30" ref="I68:I71">G68*(1+H68/100)</f>
        <v>33</v>
      </c>
      <c r="J68" s="319"/>
      <c r="K68" s="320">
        <f aca="true" t="shared" si="31" ref="K68:K71">I68*J68</f>
        <v>0</v>
      </c>
      <c r="L68" s="321">
        <v>0.00012</v>
      </c>
      <c r="M68" s="318">
        <f aca="true" t="shared" si="32" ref="M68:M71">I68*L68</f>
        <v>0.00396</v>
      </c>
      <c r="N68" s="321"/>
      <c r="O68" s="322">
        <f aca="true" t="shared" si="33" ref="O68:O71">I68*N68</f>
        <v>0</v>
      </c>
      <c r="P68" s="323">
        <v>21</v>
      </c>
      <c r="Q68" s="320">
        <f aca="true" t="shared" si="34" ref="Q68:Q71">K68*(P68/100)</f>
        <v>0</v>
      </c>
      <c r="R68" s="320">
        <f aca="true" t="shared" si="35" ref="R68:R71">K68+Q68</f>
        <v>0</v>
      </c>
      <c r="S68" s="316"/>
      <c r="T68" s="315" t="s">
        <v>756</v>
      </c>
      <c r="U68" s="315" t="s">
        <v>347</v>
      </c>
    </row>
    <row r="69" spans="1:21" ht="24">
      <c r="A69" s="313">
        <v>53</v>
      </c>
      <c r="B69" s="314" t="s">
        <v>761</v>
      </c>
      <c r="C69" s="315" t="s">
        <v>906</v>
      </c>
      <c r="D69" s="315" t="s">
        <v>907</v>
      </c>
      <c r="E69" s="316" t="s">
        <v>908</v>
      </c>
      <c r="F69" s="314" t="s">
        <v>111</v>
      </c>
      <c r="G69" s="317">
        <v>20</v>
      </c>
      <c r="H69" s="318">
        <v>0</v>
      </c>
      <c r="I69" s="317">
        <f t="shared" si="30"/>
        <v>20</v>
      </c>
      <c r="J69" s="319"/>
      <c r="K69" s="320">
        <f t="shared" si="31"/>
        <v>0</v>
      </c>
      <c r="L69" s="321">
        <v>3E-05</v>
      </c>
      <c r="M69" s="318">
        <f t="shared" si="32"/>
        <v>0.0006000000000000001</v>
      </c>
      <c r="N69" s="321"/>
      <c r="O69" s="322">
        <f t="shared" si="33"/>
        <v>0</v>
      </c>
      <c r="P69" s="323">
        <v>21</v>
      </c>
      <c r="Q69" s="320">
        <f t="shared" si="34"/>
        <v>0</v>
      </c>
      <c r="R69" s="320">
        <f t="shared" si="35"/>
        <v>0</v>
      </c>
      <c r="S69" s="316"/>
      <c r="T69" s="315" t="s">
        <v>756</v>
      </c>
      <c r="U69" s="315" t="s">
        <v>347</v>
      </c>
    </row>
    <row r="70" spans="1:21" ht="36">
      <c r="A70" s="313">
        <v>54</v>
      </c>
      <c r="B70" s="314" t="s">
        <v>761</v>
      </c>
      <c r="C70" s="315" t="s">
        <v>909</v>
      </c>
      <c r="D70" s="315" t="s">
        <v>910</v>
      </c>
      <c r="E70" s="316" t="s">
        <v>911</v>
      </c>
      <c r="F70" s="314" t="s">
        <v>111</v>
      </c>
      <c r="G70" s="317">
        <v>112</v>
      </c>
      <c r="H70" s="318">
        <v>0</v>
      </c>
      <c r="I70" s="317">
        <f t="shared" si="30"/>
        <v>112</v>
      </c>
      <c r="J70" s="319"/>
      <c r="K70" s="320">
        <f t="shared" si="31"/>
        <v>0</v>
      </c>
      <c r="L70" s="321">
        <v>0.00023</v>
      </c>
      <c r="M70" s="318">
        <f t="shared" si="32"/>
        <v>0.02576</v>
      </c>
      <c r="N70" s="321"/>
      <c r="O70" s="322">
        <f t="shared" si="33"/>
        <v>0</v>
      </c>
      <c r="P70" s="323">
        <v>21</v>
      </c>
      <c r="Q70" s="320">
        <f t="shared" si="34"/>
        <v>0</v>
      </c>
      <c r="R70" s="320">
        <f t="shared" si="35"/>
        <v>0</v>
      </c>
      <c r="S70" s="316"/>
      <c r="T70" s="315" t="s">
        <v>756</v>
      </c>
      <c r="U70" s="315" t="s">
        <v>347</v>
      </c>
    </row>
    <row r="71" spans="1:21" ht="36">
      <c r="A71" s="313">
        <v>55</v>
      </c>
      <c r="B71" s="314" t="s">
        <v>761</v>
      </c>
      <c r="C71" s="315" t="s">
        <v>912</v>
      </c>
      <c r="D71" s="315" t="s">
        <v>913</v>
      </c>
      <c r="E71" s="316" t="s">
        <v>914</v>
      </c>
      <c r="F71" s="314" t="s">
        <v>95</v>
      </c>
      <c r="G71" s="317">
        <v>44</v>
      </c>
      <c r="H71" s="318">
        <v>0</v>
      </c>
      <c r="I71" s="317">
        <f t="shared" si="30"/>
        <v>44</v>
      </c>
      <c r="J71" s="319"/>
      <c r="K71" s="320">
        <f t="shared" si="31"/>
        <v>0</v>
      </c>
      <c r="L71" s="321">
        <v>0.00131</v>
      </c>
      <c r="M71" s="318">
        <f t="shared" si="32"/>
        <v>0.05764</v>
      </c>
      <c r="N71" s="321"/>
      <c r="O71" s="322">
        <f t="shared" si="33"/>
        <v>0</v>
      </c>
      <c r="P71" s="323">
        <v>21</v>
      </c>
      <c r="Q71" s="320">
        <f t="shared" si="34"/>
        <v>0</v>
      </c>
      <c r="R71" s="320">
        <f t="shared" si="35"/>
        <v>0</v>
      </c>
      <c r="S71" s="316"/>
      <c r="T71" s="315" t="s">
        <v>756</v>
      </c>
      <c r="U71" s="315" t="s">
        <v>347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 topLeftCell="A46">
      <selection activeCell="D59" sqref="D59"/>
    </sheetView>
  </sheetViews>
  <sheetFormatPr defaultColWidth="9.00390625" defaultRowHeight="12.75"/>
  <cols>
    <col min="1" max="1" width="42.00390625" style="0" customWidth="1"/>
    <col min="4" max="4" width="13.625" style="0" customWidth="1"/>
  </cols>
  <sheetData>
    <row r="1" ht="12.75">
      <c r="A1" t="s">
        <v>1023</v>
      </c>
    </row>
    <row r="3" ht="15">
      <c r="A3" s="333" t="s">
        <v>915</v>
      </c>
    </row>
    <row r="4" ht="15">
      <c r="A4" s="333"/>
    </row>
    <row r="5" ht="15">
      <c r="A5" s="333" t="s">
        <v>916</v>
      </c>
    </row>
    <row r="7" ht="15">
      <c r="C7" s="266" t="s">
        <v>6</v>
      </c>
    </row>
    <row r="8" spans="1:5" ht="15">
      <c r="A8" s="334" t="s">
        <v>917</v>
      </c>
      <c r="D8" t="s">
        <v>949</v>
      </c>
      <c r="E8" t="s">
        <v>950</v>
      </c>
    </row>
    <row r="9" ht="15">
      <c r="A9" s="267"/>
    </row>
    <row r="10" spans="1:5" ht="12.75">
      <c r="A10" t="s">
        <v>918</v>
      </c>
      <c r="B10" t="s">
        <v>111</v>
      </c>
      <c r="C10">
        <v>316</v>
      </c>
      <c r="E10">
        <f>C10*D10</f>
        <v>0</v>
      </c>
    </row>
    <row r="11" spans="1:5" ht="12.75">
      <c r="A11" t="s">
        <v>919</v>
      </c>
      <c r="B11" t="s">
        <v>111</v>
      </c>
      <c r="C11">
        <v>56</v>
      </c>
      <c r="E11">
        <f aca="true" t="shared" si="0" ref="E11:E29">C11*D11</f>
        <v>0</v>
      </c>
    </row>
    <row r="12" spans="1:5" ht="12.75">
      <c r="A12" t="s">
        <v>920</v>
      </c>
      <c r="B12" t="s">
        <v>111</v>
      </c>
      <c r="C12">
        <v>49</v>
      </c>
      <c r="E12">
        <f t="shared" si="0"/>
        <v>0</v>
      </c>
    </row>
    <row r="13" spans="1:5" ht="12.75">
      <c r="A13" t="s">
        <v>921</v>
      </c>
      <c r="B13" t="s">
        <v>111</v>
      </c>
      <c r="C13">
        <v>52</v>
      </c>
      <c r="E13">
        <f t="shared" si="0"/>
        <v>0</v>
      </c>
    </row>
    <row r="14" spans="1:5" ht="12.75">
      <c r="A14" t="s">
        <v>922</v>
      </c>
      <c r="B14" t="s">
        <v>111</v>
      </c>
      <c r="C14">
        <v>52</v>
      </c>
      <c r="E14">
        <f t="shared" si="0"/>
        <v>0</v>
      </c>
    </row>
    <row r="15" spans="1:5" ht="12.75">
      <c r="A15" t="s">
        <v>923</v>
      </c>
      <c r="B15" t="s">
        <v>111</v>
      </c>
      <c r="C15">
        <v>58</v>
      </c>
      <c r="E15">
        <f t="shared" si="0"/>
        <v>0</v>
      </c>
    </row>
    <row r="16" spans="1:5" ht="12.75">
      <c r="A16" t="s">
        <v>924</v>
      </c>
      <c r="B16" t="s">
        <v>111</v>
      </c>
      <c r="C16">
        <v>22</v>
      </c>
      <c r="E16">
        <f t="shared" si="0"/>
        <v>0</v>
      </c>
    </row>
    <row r="17" spans="1:5" ht="12.75">
      <c r="A17" t="s">
        <v>925</v>
      </c>
      <c r="B17" t="s">
        <v>111</v>
      </c>
      <c r="C17">
        <v>135</v>
      </c>
      <c r="E17">
        <f t="shared" si="0"/>
        <v>0</v>
      </c>
    </row>
    <row r="18" spans="1:5" ht="12.75">
      <c r="A18" t="s">
        <v>926</v>
      </c>
      <c r="B18" t="s">
        <v>177</v>
      </c>
      <c r="C18">
        <v>5</v>
      </c>
      <c r="E18">
        <f t="shared" si="0"/>
        <v>0</v>
      </c>
    </row>
    <row r="19" spans="1:5" ht="12.75">
      <c r="A19" t="s">
        <v>927</v>
      </c>
      <c r="B19" t="s">
        <v>111</v>
      </c>
      <c r="E19">
        <f t="shared" si="0"/>
        <v>0</v>
      </c>
    </row>
    <row r="20" spans="1:5" ht="12.75">
      <c r="A20" t="s">
        <v>928</v>
      </c>
      <c r="B20" t="s">
        <v>177</v>
      </c>
      <c r="C20">
        <v>13</v>
      </c>
      <c r="E20">
        <f t="shared" si="0"/>
        <v>0</v>
      </c>
    </row>
    <row r="21" spans="1:5" ht="12.75">
      <c r="A21" t="s">
        <v>929</v>
      </c>
      <c r="B21" t="s">
        <v>177</v>
      </c>
      <c r="C21">
        <v>1</v>
      </c>
      <c r="E21">
        <f t="shared" si="0"/>
        <v>0</v>
      </c>
    </row>
    <row r="22" spans="1:5" ht="12.75">
      <c r="A22" t="s">
        <v>930</v>
      </c>
      <c r="E22">
        <f t="shared" si="0"/>
        <v>0</v>
      </c>
    </row>
    <row r="23" spans="1:5" ht="12.75">
      <c r="A23" t="s">
        <v>931</v>
      </c>
      <c r="B23" t="s">
        <v>177</v>
      </c>
      <c r="C23">
        <v>1</v>
      </c>
      <c r="E23">
        <f t="shared" si="0"/>
        <v>0</v>
      </c>
    </row>
    <row r="24" spans="1:5" ht="12.75">
      <c r="A24" s="268" t="s">
        <v>932</v>
      </c>
      <c r="B24" t="s">
        <v>177</v>
      </c>
      <c r="C24">
        <v>13</v>
      </c>
      <c r="E24">
        <f t="shared" si="0"/>
        <v>0</v>
      </c>
    </row>
    <row r="25" spans="1:5" ht="12.75">
      <c r="A25" s="268" t="s">
        <v>933</v>
      </c>
      <c r="B25" t="s">
        <v>177</v>
      </c>
      <c r="C25">
        <v>13</v>
      </c>
      <c r="E25">
        <f t="shared" si="0"/>
        <v>0</v>
      </c>
    </row>
    <row r="26" spans="1:5" ht="12.75">
      <c r="A26" s="268" t="s">
        <v>934</v>
      </c>
      <c r="B26" t="s">
        <v>177</v>
      </c>
      <c r="C26">
        <v>13</v>
      </c>
      <c r="E26">
        <f t="shared" si="0"/>
        <v>0</v>
      </c>
    </row>
    <row r="27" spans="1:5" ht="12.75">
      <c r="A27" s="268" t="s">
        <v>935</v>
      </c>
      <c r="B27" t="s">
        <v>177</v>
      </c>
      <c r="C27">
        <v>1</v>
      </c>
      <c r="E27">
        <f t="shared" si="0"/>
        <v>0</v>
      </c>
    </row>
    <row r="28" spans="1:5" ht="12.75">
      <c r="A28" t="s">
        <v>936</v>
      </c>
      <c r="B28" t="s">
        <v>177</v>
      </c>
      <c r="C28">
        <v>19</v>
      </c>
      <c r="E28">
        <f t="shared" si="0"/>
        <v>0</v>
      </c>
    </row>
    <row r="29" spans="1:5" ht="12.75">
      <c r="A29" t="s">
        <v>937</v>
      </c>
      <c r="B29" t="s">
        <v>95</v>
      </c>
      <c r="C29">
        <v>0.5</v>
      </c>
      <c r="E29">
        <f t="shared" si="0"/>
        <v>0</v>
      </c>
    </row>
    <row r="30" ht="12.75">
      <c r="E30">
        <f>SUM(E10:E29)</f>
        <v>0</v>
      </c>
    </row>
    <row r="31" spans="1:5" ht="12.75">
      <c r="A31" t="s">
        <v>708</v>
      </c>
      <c r="E31">
        <f>E30*0.03</f>
        <v>0</v>
      </c>
    </row>
    <row r="32" spans="1:5" ht="12.75">
      <c r="A32" t="s">
        <v>709</v>
      </c>
      <c r="E32">
        <f>E30*0.03</f>
        <v>0</v>
      </c>
    </row>
    <row r="34" spans="1:5" ht="15">
      <c r="A34" s="267" t="s">
        <v>710</v>
      </c>
      <c r="E34">
        <f>E30+E31+E32</f>
        <v>0</v>
      </c>
    </row>
    <row r="36" ht="15">
      <c r="A36" s="334" t="s">
        <v>65</v>
      </c>
    </row>
    <row r="38" spans="1:5" ht="12.75">
      <c r="A38" t="s">
        <v>712</v>
      </c>
      <c r="B38" t="s">
        <v>713</v>
      </c>
      <c r="C38">
        <v>1</v>
      </c>
      <c r="E38">
        <f>D38*C38</f>
        <v>0</v>
      </c>
    </row>
    <row r="39" spans="1:5" ht="12.75">
      <c r="A39" t="s">
        <v>714</v>
      </c>
      <c r="B39" t="s">
        <v>177</v>
      </c>
      <c r="C39">
        <v>102</v>
      </c>
      <c r="E39">
        <f aca="true" t="shared" si="1" ref="E39:E44">D39*C39</f>
        <v>0</v>
      </c>
    </row>
    <row r="40" spans="1:5" ht="12.75">
      <c r="A40" t="s">
        <v>938</v>
      </c>
      <c r="B40" t="s">
        <v>177</v>
      </c>
      <c r="C40">
        <v>1</v>
      </c>
      <c r="E40">
        <f t="shared" si="1"/>
        <v>0</v>
      </c>
    </row>
    <row r="41" spans="1:5" ht="12.75">
      <c r="A41" t="s">
        <v>939</v>
      </c>
      <c r="B41" t="s">
        <v>177</v>
      </c>
      <c r="C41">
        <v>1</v>
      </c>
      <c r="E41">
        <f t="shared" si="1"/>
        <v>0</v>
      </c>
    </row>
    <row r="42" spans="1:5" ht="12.75">
      <c r="A42" t="s">
        <v>940</v>
      </c>
      <c r="B42" t="s">
        <v>725</v>
      </c>
      <c r="C42">
        <v>3</v>
      </c>
      <c r="E42">
        <f t="shared" si="1"/>
        <v>0</v>
      </c>
    </row>
    <row r="43" spans="1:5" ht="12.75">
      <c r="A43" t="s">
        <v>941</v>
      </c>
      <c r="B43" t="s">
        <v>177</v>
      </c>
      <c r="C43">
        <v>1</v>
      </c>
      <c r="E43">
        <f t="shared" si="1"/>
        <v>0</v>
      </c>
    </row>
    <row r="44" spans="1:5" ht="12.75">
      <c r="A44" t="s">
        <v>942</v>
      </c>
      <c r="B44" t="s">
        <v>177</v>
      </c>
      <c r="C44">
        <v>1</v>
      </c>
      <c r="E44">
        <f t="shared" si="1"/>
        <v>0</v>
      </c>
    </row>
    <row r="45" ht="12.75">
      <c r="E45">
        <f>SUM(E38:E44)</f>
        <v>0</v>
      </c>
    </row>
    <row r="46" spans="1:5" ht="12.75">
      <c r="A46" t="s">
        <v>709</v>
      </c>
      <c r="E46">
        <f>E45*0.03</f>
        <v>0</v>
      </c>
    </row>
    <row r="48" spans="1:5" ht="15">
      <c r="A48" s="267" t="s">
        <v>718</v>
      </c>
      <c r="E48">
        <f>E46+E45</f>
        <v>0</v>
      </c>
    </row>
    <row r="50" ht="15">
      <c r="A50" s="267" t="s">
        <v>943</v>
      </c>
    </row>
    <row r="52" spans="1:5" ht="12.75">
      <c r="A52" t="s">
        <v>720</v>
      </c>
      <c r="B52" t="s">
        <v>111</v>
      </c>
      <c r="C52">
        <v>151</v>
      </c>
      <c r="E52">
        <f>D52*C52</f>
        <v>0</v>
      </c>
    </row>
    <row r="54" spans="1:5" ht="15">
      <c r="A54" s="267" t="s">
        <v>722</v>
      </c>
      <c r="E54">
        <f>E52</f>
        <v>0</v>
      </c>
    </row>
    <row r="56" ht="15">
      <c r="A56" s="267" t="s">
        <v>944</v>
      </c>
    </row>
    <row r="57" ht="15">
      <c r="A57" s="267"/>
    </row>
    <row r="58" spans="1:5" ht="12.75">
      <c r="A58" t="s">
        <v>724</v>
      </c>
      <c r="B58" t="s">
        <v>725</v>
      </c>
      <c r="C58">
        <v>8</v>
      </c>
      <c r="E58">
        <f>D58*C58</f>
        <v>0</v>
      </c>
    </row>
    <row r="59" spans="1:5" ht="12.75">
      <c r="A59" t="s">
        <v>945</v>
      </c>
      <c r="B59" t="s">
        <v>725</v>
      </c>
      <c r="C59">
        <v>10</v>
      </c>
      <c r="E59">
        <f aca="true" t="shared" si="2" ref="E59:E61">D59*C59</f>
        <v>0</v>
      </c>
    </row>
    <row r="60" spans="1:5" ht="12.75">
      <c r="A60" t="s">
        <v>946</v>
      </c>
      <c r="B60" t="s">
        <v>713</v>
      </c>
      <c r="C60">
        <v>1</v>
      </c>
      <c r="E60">
        <f t="shared" si="2"/>
        <v>0</v>
      </c>
    </row>
    <row r="61" spans="1:5" ht="12.75">
      <c r="A61" t="s">
        <v>947</v>
      </c>
      <c r="B61" t="s">
        <v>725</v>
      </c>
      <c r="C61">
        <v>17</v>
      </c>
      <c r="E61">
        <f t="shared" si="2"/>
        <v>0</v>
      </c>
    </row>
    <row r="63" spans="1:5" ht="15">
      <c r="A63" s="267" t="s">
        <v>729</v>
      </c>
      <c r="E63">
        <f>SUM(E58:E62)</f>
        <v>0</v>
      </c>
    </row>
    <row r="66" spans="1:5" ht="15">
      <c r="A66" s="333" t="s">
        <v>948</v>
      </c>
      <c r="E66">
        <f>E63+E54+E48+E34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 topLeftCell="A11">
      <selection activeCell="B23" sqref="B23"/>
    </sheetView>
  </sheetViews>
  <sheetFormatPr defaultColWidth="9.00390625" defaultRowHeight="12.75"/>
  <cols>
    <col min="1" max="1" width="10.75390625" style="0" customWidth="1"/>
    <col min="2" max="2" width="59.875" style="0" customWidth="1"/>
    <col min="3" max="3" width="4.25390625" style="0" customWidth="1"/>
    <col min="4" max="4" width="5.875" style="0" customWidth="1"/>
    <col min="5" max="5" width="12.625" style="0" customWidth="1"/>
    <col min="6" max="6" width="15.25390625" style="0" customWidth="1"/>
  </cols>
  <sheetData>
    <row r="1" spans="1:6" ht="12.75">
      <c r="A1" s="336"/>
      <c r="B1" s="337"/>
      <c r="C1" s="336"/>
      <c r="D1" s="338"/>
      <c r="E1" s="338"/>
      <c r="F1" s="338"/>
    </row>
    <row r="2" spans="1:6" ht="18.75">
      <c r="A2" s="339" t="s">
        <v>969</v>
      </c>
      <c r="B2" s="340"/>
      <c r="C2" s="336"/>
      <c r="D2" s="338"/>
      <c r="E2" s="338"/>
      <c r="F2" s="338"/>
    </row>
    <row r="3" spans="1:6" ht="12.75">
      <c r="A3" s="341"/>
      <c r="B3" s="337"/>
      <c r="C3" s="336"/>
      <c r="D3" s="338"/>
      <c r="E3" s="338"/>
      <c r="F3" s="338"/>
    </row>
    <row r="4" spans="1:6" ht="30">
      <c r="A4" s="342" t="s">
        <v>970</v>
      </c>
      <c r="B4" s="343" t="s">
        <v>1024</v>
      </c>
      <c r="C4" s="336"/>
      <c r="D4" s="338"/>
      <c r="E4" s="338"/>
      <c r="F4" s="338"/>
    </row>
    <row r="5" spans="1:6" ht="15">
      <c r="A5" s="342"/>
      <c r="B5" s="343" t="s">
        <v>971</v>
      </c>
      <c r="C5" s="336"/>
      <c r="D5" s="338"/>
      <c r="E5" s="338"/>
      <c r="F5" s="338"/>
    </row>
    <row r="6" spans="1:6" ht="14.25">
      <c r="A6" s="344"/>
      <c r="B6" s="345"/>
      <c r="C6" s="336"/>
      <c r="D6" s="338"/>
      <c r="E6" s="338"/>
      <c r="F6" s="338"/>
    </row>
    <row r="7" spans="1:6" ht="14.25">
      <c r="A7" s="344" t="s">
        <v>972</v>
      </c>
      <c r="B7" s="337"/>
      <c r="C7" s="336"/>
      <c r="D7" s="338"/>
      <c r="E7" s="338"/>
      <c r="F7" s="338"/>
    </row>
    <row r="8" spans="1:6" ht="12.75">
      <c r="A8" s="341"/>
      <c r="B8" s="346" t="s">
        <v>973</v>
      </c>
      <c r="C8" s="336"/>
      <c r="D8" s="338"/>
      <c r="E8" s="338"/>
      <c r="F8" s="347"/>
    </row>
    <row r="9" spans="1:6" ht="12.75">
      <c r="A9" s="341"/>
      <c r="B9" s="346"/>
      <c r="C9" s="336"/>
      <c r="D9" s="338"/>
      <c r="E9" s="338"/>
      <c r="F9" s="347"/>
    </row>
    <row r="10" spans="1:6" ht="12.75">
      <c r="A10" s="348" t="s">
        <v>974</v>
      </c>
      <c r="B10" s="346"/>
      <c r="C10" s="336"/>
      <c r="D10" s="338"/>
      <c r="E10" s="338"/>
      <c r="F10" s="347"/>
    </row>
    <row r="11" spans="1:6" ht="14.25">
      <c r="A11" s="342"/>
      <c r="B11" s="337"/>
      <c r="C11" s="336"/>
      <c r="D11" s="338"/>
      <c r="E11" s="338"/>
      <c r="F11" s="347"/>
    </row>
    <row r="12" spans="1:6" ht="12.75">
      <c r="A12" s="349"/>
      <c r="B12" s="341" t="s">
        <v>975</v>
      </c>
      <c r="C12" s="350"/>
      <c r="D12" s="351"/>
      <c r="E12" s="351"/>
      <c r="F12" s="351"/>
    </row>
    <row r="13" spans="1:6" ht="12.75">
      <c r="A13" s="352"/>
      <c r="B13" s="341"/>
      <c r="C13" s="350"/>
      <c r="D13" s="351"/>
      <c r="E13" s="351"/>
      <c r="F13" s="351"/>
    </row>
    <row r="14" spans="1:6" ht="12.75">
      <c r="A14" s="352"/>
      <c r="B14" s="353"/>
      <c r="C14" s="354"/>
      <c r="D14" s="355"/>
      <c r="E14" s="351"/>
      <c r="F14" s="351"/>
    </row>
    <row r="15" spans="1:6" ht="14.25">
      <c r="A15" s="356" t="s">
        <v>976</v>
      </c>
      <c r="B15" s="356" t="s">
        <v>977</v>
      </c>
      <c r="C15" s="356" t="s">
        <v>978</v>
      </c>
      <c r="D15" s="357" t="s">
        <v>979</v>
      </c>
      <c r="E15" s="357" t="s">
        <v>980</v>
      </c>
      <c r="F15" s="357" t="s">
        <v>981</v>
      </c>
    </row>
    <row r="16" spans="1:6" ht="42.75">
      <c r="A16" s="358">
        <v>42005</v>
      </c>
      <c r="B16" s="359" t="s">
        <v>982</v>
      </c>
      <c r="C16" s="360" t="s">
        <v>177</v>
      </c>
      <c r="D16" s="361">
        <v>1</v>
      </c>
      <c r="E16" s="362"/>
      <c r="F16" s="362">
        <f aca="true" t="shared" si="0" ref="F16:F40">E16*D16</f>
        <v>0</v>
      </c>
    </row>
    <row r="17" spans="1:6" ht="14.25">
      <c r="A17" s="358">
        <v>42036</v>
      </c>
      <c r="B17" s="363" t="s">
        <v>951</v>
      </c>
      <c r="C17" s="360" t="s">
        <v>177</v>
      </c>
      <c r="D17" s="364">
        <v>8</v>
      </c>
      <c r="E17" s="362"/>
      <c r="F17" s="362">
        <f t="shared" si="0"/>
        <v>0</v>
      </c>
    </row>
    <row r="18" spans="1:6" ht="14.25">
      <c r="A18" s="358">
        <v>42064</v>
      </c>
      <c r="B18" s="363" t="s">
        <v>952</v>
      </c>
      <c r="C18" s="360" t="s">
        <v>177</v>
      </c>
      <c r="D18" s="364">
        <v>1</v>
      </c>
      <c r="E18" s="362"/>
      <c r="F18" s="362">
        <f t="shared" si="0"/>
        <v>0</v>
      </c>
    </row>
    <row r="19" spans="1:6" ht="14.25">
      <c r="A19" s="358">
        <v>42095</v>
      </c>
      <c r="B19" s="363" t="s">
        <v>953</v>
      </c>
      <c r="C19" s="360" t="s">
        <v>177</v>
      </c>
      <c r="D19" s="364">
        <v>1</v>
      </c>
      <c r="E19" s="362"/>
      <c r="F19" s="362">
        <f t="shared" si="0"/>
        <v>0</v>
      </c>
    </row>
    <row r="20" spans="1:6" ht="14.25">
      <c r="A20" s="358">
        <v>42125</v>
      </c>
      <c r="B20" s="363" t="s">
        <v>954</v>
      </c>
      <c r="C20" s="360" t="s">
        <v>177</v>
      </c>
      <c r="D20" s="364">
        <v>1</v>
      </c>
      <c r="E20" s="362"/>
      <c r="F20" s="362">
        <f t="shared" si="0"/>
        <v>0</v>
      </c>
    </row>
    <row r="21" spans="1:6" ht="14.25">
      <c r="A21" s="358">
        <v>42156</v>
      </c>
      <c r="B21" s="363" t="s">
        <v>955</v>
      </c>
      <c r="C21" s="360" t="s">
        <v>177</v>
      </c>
      <c r="D21" s="364">
        <v>1</v>
      </c>
      <c r="E21" s="362"/>
      <c r="F21" s="362">
        <f t="shared" si="0"/>
        <v>0</v>
      </c>
    </row>
    <row r="22" spans="1:6" ht="14.25">
      <c r="A22" s="363" t="s">
        <v>983</v>
      </c>
      <c r="B22" s="363" t="s">
        <v>1030</v>
      </c>
      <c r="C22" s="360" t="s">
        <v>177</v>
      </c>
      <c r="D22" s="364">
        <v>8</v>
      </c>
      <c r="E22" s="362"/>
      <c r="F22" s="362">
        <f aca="true" t="shared" si="1" ref="F22">E22*D22</f>
        <v>0</v>
      </c>
    </row>
    <row r="23" spans="1:6" ht="14.25">
      <c r="A23" s="363" t="s">
        <v>1001</v>
      </c>
      <c r="B23" s="363" t="s">
        <v>1031</v>
      </c>
      <c r="C23" s="360" t="s">
        <v>177</v>
      </c>
      <c r="D23" s="364">
        <v>2</v>
      </c>
      <c r="E23" s="362"/>
      <c r="F23" s="362">
        <f t="shared" si="0"/>
        <v>0</v>
      </c>
    </row>
    <row r="24" spans="1:6" ht="28.5">
      <c r="A24" s="365">
        <v>42217</v>
      </c>
      <c r="B24" s="359" t="s">
        <v>984</v>
      </c>
      <c r="C24" s="360" t="s">
        <v>657</v>
      </c>
      <c r="D24" s="364">
        <v>1</v>
      </c>
      <c r="E24" s="362"/>
      <c r="F24" s="362">
        <f t="shared" si="0"/>
        <v>0</v>
      </c>
    </row>
    <row r="25" spans="1:6" ht="14.25">
      <c r="A25" s="358">
        <v>42248</v>
      </c>
      <c r="B25" s="363" t="s">
        <v>956</v>
      </c>
      <c r="C25" s="360" t="s">
        <v>177</v>
      </c>
      <c r="D25" s="364">
        <v>7</v>
      </c>
      <c r="E25" s="362"/>
      <c r="F25" s="362">
        <f t="shared" si="0"/>
        <v>0</v>
      </c>
    </row>
    <row r="26" spans="1:6" ht="14.25">
      <c r="A26" s="358">
        <v>42278</v>
      </c>
      <c r="B26" s="363" t="s">
        <v>957</v>
      </c>
      <c r="C26" s="360" t="s">
        <v>177</v>
      </c>
      <c r="D26" s="364">
        <v>1</v>
      </c>
      <c r="E26" s="362"/>
      <c r="F26" s="362">
        <f t="shared" si="0"/>
        <v>0</v>
      </c>
    </row>
    <row r="27" spans="1:6" ht="14.25">
      <c r="A27" s="358">
        <v>42309</v>
      </c>
      <c r="B27" s="363" t="s">
        <v>958</v>
      </c>
      <c r="C27" s="360" t="s">
        <v>177</v>
      </c>
      <c r="D27" s="364">
        <v>8</v>
      </c>
      <c r="E27" s="362"/>
      <c r="F27" s="362">
        <f t="shared" si="0"/>
        <v>0</v>
      </c>
    </row>
    <row r="28" spans="1:6" ht="14.25">
      <c r="A28" s="358">
        <v>42339</v>
      </c>
      <c r="B28" s="363" t="s">
        <v>959</v>
      </c>
      <c r="C28" s="360" t="s">
        <v>177</v>
      </c>
      <c r="D28" s="364">
        <v>8</v>
      </c>
      <c r="E28" s="362"/>
      <c r="F28" s="362">
        <f t="shared" si="0"/>
        <v>0</v>
      </c>
    </row>
    <row r="29" spans="1:6" ht="14.25">
      <c r="A29" s="366">
        <v>41275</v>
      </c>
      <c r="B29" s="363" t="s">
        <v>960</v>
      </c>
      <c r="C29" s="360" t="s">
        <v>177</v>
      </c>
      <c r="D29" s="364">
        <v>1</v>
      </c>
      <c r="E29" s="362"/>
      <c r="F29" s="362">
        <f t="shared" si="0"/>
        <v>0</v>
      </c>
    </row>
    <row r="30" spans="1:6" ht="14.25">
      <c r="A30" s="366">
        <v>41640</v>
      </c>
      <c r="B30" s="363" t="s">
        <v>961</v>
      </c>
      <c r="C30" s="360" t="s">
        <v>177</v>
      </c>
      <c r="D30" s="364">
        <v>24</v>
      </c>
      <c r="E30" s="362"/>
      <c r="F30" s="362">
        <f t="shared" si="0"/>
        <v>0</v>
      </c>
    </row>
    <row r="31" spans="1:6" ht="14.25">
      <c r="A31" s="366">
        <v>42005</v>
      </c>
      <c r="B31" s="363" t="s">
        <v>962</v>
      </c>
      <c r="C31" s="360" t="s">
        <v>177</v>
      </c>
      <c r="D31" s="364">
        <v>1</v>
      </c>
      <c r="E31" s="362"/>
      <c r="F31" s="362">
        <f t="shared" si="0"/>
        <v>0</v>
      </c>
    </row>
    <row r="32" spans="1:6" ht="14.25">
      <c r="A32" s="366">
        <v>42370</v>
      </c>
      <c r="B32" s="363" t="s">
        <v>963</v>
      </c>
      <c r="C32" s="360" t="s">
        <v>177</v>
      </c>
      <c r="D32" s="364">
        <v>2</v>
      </c>
      <c r="E32" s="362"/>
      <c r="F32" s="362">
        <f t="shared" si="0"/>
        <v>0</v>
      </c>
    </row>
    <row r="33" spans="1:6" ht="14.25">
      <c r="A33" s="366">
        <v>42736</v>
      </c>
      <c r="B33" s="363" t="s">
        <v>964</v>
      </c>
      <c r="C33" s="360" t="s">
        <v>177</v>
      </c>
      <c r="D33" s="364">
        <v>1</v>
      </c>
      <c r="E33" s="362"/>
      <c r="F33" s="362">
        <f t="shared" si="0"/>
        <v>0</v>
      </c>
    </row>
    <row r="34" spans="1:6" ht="14.25">
      <c r="A34" s="366">
        <v>43101</v>
      </c>
      <c r="B34" s="363" t="s">
        <v>965</v>
      </c>
      <c r="C34" s="360" t="s">
        <v>985</v>
      </c>
      <c r="D34" s="364">
        <v>150</v>
      </c>
      <c r="E34" s="362"/>
      <c r="F34" s="362">
        <f t="shared" si="0"/>
        <v>0</v>
      </c>
    </row>
    <row r="35" spans="1:6" ht="14.25">
      <c r="A35" s="366">
        <v>43466</v>
      </c>
      <c r="B35" s="363" t="s">
        <v>966</v>
      </c>
      <c r="C35" s="360" t="s">
        <v>985</v>
      </c>
      <c r="D35" s="364">
        <v>5</v>
      </c>
      <c r="E35" s="362"/>
      <c r="F35" s="362">
        <f t="shared" si="0"/>
        <v>0</v>
      </c>
    </row>
    <row r="36" spans="1:6" ht="14.25">
      <c r="A36" s="366">
        <v>43831</v>
      </c>
      <c r="B36" s="363" t="s">
        <v>967</v>
      </c>
      <c r="C36" s="360" t="s">
        <v>177</v>
      </c>
      <c r="D36" s="364">
        <v>120</v>
      </c>
      <c r="E36" s="362"/>
      <c r="F36" s="362">
        <f t="shared" si="0"/>
        <v>0</v>
      </c>
    </row>
    <row r="37" spans="1:6" ht="14.25">
      <c r="A37" s="366">
        <v>44197</v>
      </c>
      <c r="B37" s="363" t="s">
        <v>968</v>
      </c>
      <c r="C37" s="360" t="s">
        <v>177</v>
      </c>
      <c r="D37" s="364">
        <v>3</v>
      </c>
      <c r="E37" s="362"/>
      <c r="F37" s="362">
        <f t="shared" si="0"/>
        <v>0</v>
      </c>
    </row>
    <row r="38" spans="1:6" ht="14.25">
      <c r="A38" s="366" t="s">
        <v>1002</v>
      </c>
      <c r="B38" s="363" t="s">
        <v>1003</v>
      </c>
      <c r="C38" s="360" t="s">
        <v>177</v>
      </c>
      <c r="D38" s="364">
        <v>2</v>
      </c>
      <c r="E38" s="362"/>
      <c r="F38" s="362">
        <f t="shared" si="0"/>
        <v>0</v>
      </c>
    </row>
    <row r="39" spans="1:6" ht="28.5">
      <c r="A39" s="366">
        <v>44927</v>
      </c>
      <c r="B39" s="359" t="s">
        <v>1004</v>
      </c>
      <c r="C39" s="360" t="s">
        <v>657</v>
      </c>
      <c r="D39" s="364">
        <v>1</v>
      </c>
      <c r="E39" s="362"/>
      <c r="F39" s="362">
        <f t="shared" si="0"/>
        <v>0</v>
      </c>
    </row>
    <row r="40" spans="1:6" ht="28.5">
      <c r="A40" s="366">
        <v>45658</v>
      </c>
      <c r="B40" s="359" t="s">
        <v>986</v>
      </c>
      <c r="C40" s="360" t="s">
        <v>657</v>
      </c>
      <c r="D40" s="367">
        <v>1</v>
      </c>
      <c r="E40" s="362"/>
      <c r="F40" s="362">
        <f t="shared" si="0"/>
        <v>0</v>
      </c>
    </row>
    <row r="41" spans="1:6" ht="14.25">
      <c r="A41" s="368"/>
      <c r="B41" s="369" t="s">
        <v>987</v>
      </c>
      <c r="C41" s="370"/>
      <c r="D41" s="371"/>
      <c r="E41" s="372"/>
      <c r="F41" s="373"/>
    </row>
    <row r="42" spans="1:6" ht="14.25">
      <c r="A42" s="374"/>
      <c r="B42" s="375" t="s">
        <v>988</v>
      </c>
      <c r="C42" s="376"/>
      <c r="D42" s="377"/>
      <c r="E42" s="378"/>
      <c r="F42" s="379">
        <f>SUM(F16:F40)</f>
        <v>0</v>
      </c>
    </row>
    <row r="43" spans="1:6" ht="14.25">
      <c r="A43" s="380"/>
      <c r="B43" s="381" t="s">
        <v>989</v>
      </c>
      <c r="C43" s="382"/>
      <c r="D43" s="383"/>
      <c r="E43" s="384"/>
      <c r="F43" s="385"/>
    </row>
    <row r="44" spans="1:6" ht="14.25">
      <c r="A44" s="380"/>
      <c r="B44" s="381" t="s">
        <v>990</v>
      </c>
      <c r="C44" s="382"/>
      <c r="D44" s="383"/>
      <c r="E44" s="384"/>
      <c r="F44" s="385"/>
    </row>
    <row r="45" spans="1:6" ht="14.25">
      <c r="A45" s="380"/>
      <c r="B45" s="381" t="s">
        <v>991</v>
      </c>
      <c r="C45" s="382"/>
      <c r="D45" s="383"/>
      <c r="E45" s="384"/>
      <c r="F45" s="385"/>
    </row>
    <row r="46" spans="1:6" ht="14.25">
      <c r="A46" s="380"/>
      <c r="B46" s="381" t="s">
        <v>992</v>
      </c>
      <c r="C46" s="382"/>
      <c r="D46" s="383"/>
      <c r="E46" s="384"/>
      <c r="F46" s="385"/>
    </row>
    <row r="47" spans="1:6" ht="14.25">
      <c r="A47" s="380"/>
      <c r="B47" s="381" t="s">
        <v>993</v>
      </c>
      <c r="C47" s="382"/>
      <c r="D47" s="383"/>
      <c r="E47" s="384"/>
      <c r="F47" s="385"/>
    </row>
    <row r="48" spans="1:6" ht="14.25">
      <c r="A48" s="386"/>
      <c r="B48" s="387" t="s">
        <v>994</v>
      </c>
      <c r="C48" s="388"/>
      <c r="D48" s="389"/>
      <c r="E48" s="390"/>
      <c r="F48" s="391">
        <f>SUM(F42:F47)</f>
        <v>0</v>
      </c>
    </row>
    <row r="49" spans="1:6" ht="12.75">
      <c r="A49" s="392"/>
      <c r="B49" s="393"/>
      <c r="C49" s="392"/>
      <c r="D49" s="394"/>
      <c r="E49" s="395"/>
      <c r="F49" s="394"/>
    </row>
    <row r="50" spans="1:6" ht="15">
      <c r="A50" s="396"/>
      <c r="B50" s="397" t="s">
        <v>995</v>
      </c>
      <c r="C50" s="398"/>
      <c r="D50" s="399"/>
      <c r="E50" s="400"/>
      <c r="F50" s="401"/>
    </row>
    <row r="51" spans="1:6" ht="15">
      <c r="A51" s="396"/>
      <c r="B51" s="397"/>
      <c r="C51" s="398"/>
      <c r="D51" s="399"/>
      <c r="E51" s="402"/>
      <c r="F51" s="403"/>
    </row>
    <row r="52" ht="15">
      <c r="B52" s="404" t="s">
        <v>996</v>
      </c>
    </row>
    <row r="53" ht="14.25">
      <c r="B53" s="405" t="s">
        <v>997</v>
      </c>
    </row>
    <row r="54" ht="14.25">
      <c r="B54" s="405" t="s">
        <v>998</v>
      </c>
    </row>
    <row r="55" ht="14.25">
      <c r="B55" s="405" t="s">
        <v>999</v>
      </c>
    </row>
    <row r="56" spans="1:6" ht="12.75" customHeight="1">
      <c r="A56" s="336"/>
      <c r="B56" s="337"/>
      <c r="C56" s="336"/>
      <c r="D56" s="338"/>
      <c r="E56" s="338"/>
      <c r="F56" s="338"/>
    </row>
    <row r="57" spans="1:6" ht="12.75">
      <c r="A57" s="336"/>
      <c r="B57" s="452" t="s">
        <v>1000</v>
      </c>
      <c r="C57" s="452"/>
      <c r="D57" s="452"/>
      <c r="E57" s="452"/>
      <c r="F57" s="452"/>
    </row>
    <row r="59" ht="12.75">
      <c r="A59" s="335"/>
    </row>
    <row r="61" ht="12.75">
      <c r="A61" s="335"/>
    </row>
    <row r="63" ht="12.75">
      <c r="A63" s="335"/>
    </row>
  </sheetData>
  <mergeCells count="1">
    <mergeCell ref="B57:F57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Jitka RŮŽIČKOVÁ</cp:lastModifiedBy>
  <dcterms:created xsi:type="dcterms:W3CDTF">2016-01-14T18:42:39Z</dcterms:created>
  <dcterms:modified xsi:type="dcterms:W3CDTF">2018-04-11T06:31:50Z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